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O:\PRESUPUESTOS\PRESUPUESTO 2023\PRESUPUESTO ORDINARIO 2023\"/>
    </mc:Choice>
  </mc:AlternateContent>
  <xr:revisionPtr revIDLastSave="0" documentId="13_ncr:1_{846E33BC-33EC-45A9-8BA8-9A5D5F265C41}" xr6:coauthVersionLast="47" xr6:coauthVersionMax="47" xr10:uidLastSave="{00000000-0000-0000-0000-000000000000}"/>
  <bookViews>
    <workbookView xWindow="-120" yWindow="-120" windowWidth="29040" windowHeight="15840" activeTab="4" xr2:uid="{889D1CE4-CB50-454B-A783-D9562B29A5D3}"/>
  </bookViews>
  <sheets>
    <sheet name="Marco General" sheetId="4" r:id="rId1"/>
    <sheet name="P I" sheetId="1" r:id="rId2"/>
    <sheet name="P II" sheetId="2" r:id="rId3"/>
    <sheet name="P III" sheetId="3" r:id="rId4"/>
    <sheet name="Integrado" sheetId="5" r:id="rId5"/>
  </sheets>
  <externalReferences>
    <externalReference r:id="rId6"/>
  </externalReferences>
  <definedNames>
    <definedName name="_xlnm._FilterDatabase" localSheetId="4" hidden="1">Integrado!$A$12:$T$128</definedName>
    <definedName name="_xlnm._FilterDatabase" localSheetId="3" hidden="1">'P III'!$A$12:$S$75</definedName>
    <definedName name="_xlnm.Print_Area" localSheetId="0">'Marco General'!$A$1:$D$43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0" i="2" l="1"/>
  <c r="S59" i="5"/>
  <c r="T71" i="3" l="1"/>
  <c r="S71" i="3"/>
  <c r="R71" i="3"/>
  <c r="M125" i="5"/>
  <c r="K125" i="5"/>
  <c r="M124" i="5"/>
  <c r="K124" i="5"/>
  <c r="M123" i="5"/>
  <c r="K123" i="5"/>
  <c r="M122" i="5"/>
  <c r="K122" i="5"/>
  <c r="M121" i="5"/>
  <c r="K121" i="5"/>
  <c r="M120" i="5"/>
  <c r="K120" i="5"/>
  <c r="M119" i="5"/>
  <c r="K119" i="5"/>
  <c r="M118" i="5"/>
  <c r="K118" i="5"/>
  <c r="M117" i="5"/>
  <c r="K117" i="5"/>
  <c r="M116" i="5"/>
  <c r="K116" i="5"/>
  <c r="M115" i="5"/>
  <c r="K115" i="5"/>
  <c r="N115" i="5" s="1"/>
  <c r="M114" i="5"/>
  <c r="K114" i="5"/>
  <c r="M113" i="5"/>
  <c r="K113" i="5"/>
  <c r="N113" i="5" s="1"/>
  <c r="M112" i="5"/>
  <c r="N112" i="5" s="1"/>
  <c r="K112" i="5"/>
  <c r="M111" i="5"/>
  <c r="K111" i="5"/>
  <c r="M110" i="5"/>
  <c r="K110" i="5"/>
  <c r="N110" i="5" s="1"/>
  <c r="M109" i="5"/>
  <c r="K109" i="5"/>
  <c r="N109" i="5" s="1"/>
  <c r="M108" i="5"/>
  <c r="K108" i="5"/>
  <c r="M107" i="5"/>
  <c r="K107" i="5"/>
  <c r="N107" i="5" s="1"/>
  <c r="M106" i="5"/>
  <c r="K106" i="5"/>
  <c r="M105" i="5"/>
  <c r="K105" i="5"/>
  <c r="M104" i="5"/>
  <c r="K104" i="5"/>
  <c r="M103" i="5"/>
  <c r="K103" i="5"/>
  <c r="N103" i="5" s="1"/>
  <c r="M102" i="5"/>
  <c r="K102" i="5"/>
  <c r="M101" i="5"/>
  <c r="K101" i="5"/>
  <c r="N101" i="5" s="1"/>
  <c r="M100" i="5"/>
  <c r="K100" i="5"/>
  <c r="M99" i="5"/>
  <c r="K99" i="5"/>
  <c r="M98" i="5"/>
  <c r="K98" i="5"/>
  <c r="N98" i="5" s="1"/>
  <c r="M97" i="5"/>
  <c r="K97" i="5"/>
  <c r="N97" i="5" s="1"/>
  <c r="M96" i="5"/>
  <c r="K96" i="5"/>
  <c r="M95" i="5"/>
  <c r="K95" i="5"/>
  <c r="N95" i="5" s="1"/>
  <c r="M94" i="5"/>
  <c r="K94" i="5"/>
  <c r="N94" i="5" s="1"/>
  <c r="M93" i="5"/>
  <c r="K93" i="5"/>
  <c r="M92" i="5"/>
  <c r="K92" i="5"/>
  <c r="M91" i="5"/>
  <c r="K91" i="5"/>
  <c r="N91" i="5" s="1"/>
  <c r="M90" i="5"/>
  <c r="K90" i="5"/>
  <c r="M89" i="5"/>
  <c r="K89" i="5"/>
  <c r="N89" i="5" s="1"/>
  <c r="M88" i="5"/>
  <c r="K88" i="5"/>
  <c r="M87" i="5"/>
  <c r="K87" i="5"/>
  <c r="M86" i="5"/>
  <c r="K86" i="5"/>
  <c r="N86" i="5" s="1"/>
  <c r="M85" i="5"/>
  <c r="K85" i="5"/>
  <c r="N85" i="5" s="1"/>
  <c r="M84" i="5"/>
  <c r="K84" i="5"/>
  <c r="N84" i="5" s="1"/>
  <c r="M83" i="5"/>
  <c r="K83" i="5"/>
  <c r="N83" i="5" s="1"/>
  <c r="M82" i="5"/>
  <c r="K82" i="5"/>
  <c r="M81" i="5"/>
  <c r="K81" i="5"/>
  <c r="M80" i="5"/>
  <c r="K80" i="5"/>
  <c r="M79" i="5"/>
  <c r="K79" i="5"/>
  <c r="N79" i="5" s="1"/>
  <c r="M78" i="5"/>
  <c r="K78" i="5"/>
  <c r="M77" i="5"/>
  <c r="K77" i="5"/>
  <c r="M76" i="5"/>
  <c r="K76" i="5"/>
  <c r="M75" i="5"/>
  <c r="K75" i="5"/>
  <c r="M74" i="5"/>
  <c r="K74" i="5"/>
  <c r="M73" i="5"/>
  <c r="K73" i="5"/>
  <c r="N73" i="5" s="1"/>
  <c r="M72" i="5"/>
  <c r="K72" i="5"/>
  <c r="N72" i="5" s="1"/>
  <c r="M71" i="5"/>
  <c r="K71" i="5"/>
  <c r="M70" i="5"/>
  <c r="K70" i="5"/>
  <c r="N70" i="5" s="1"/>
  <c r="M69" i="5"/>
  <c r="K69" i="5"/>
  <c r="M68" i="5"/>
  <c r="K68" i="5"/>
  <c r="M67" i="5"/>
  <c r="K67" i="5"/>
  <c r="N67" i="5" s="1"/>
  <c r="M66" i="5"/>
  <c r="K66" i="5"/>
  <c r="N66" i="5" s="1"/>
  <c r="M65" i="5"/>
  <c r="K65" i="5"/>
  <c r="M64" i="5"/>
  <c r="K64" i="5"/>
  <c r="N64" i="5" s="1"/>
  <c r="M63" i="5"/>
  <c r="K63" i="5"/>
  <c r="M62" i="5"/>
  <c r="K62" i="5"/>
  <c r="M61" i="5"/>
  <c r="K61" i="5"/>
  <c r="N61" i="5" s="1"/>
  <c r="M60" i="5"/>
  <c r="K60" i="5"/>
  <c r="N60" i="5" s="1"/>
  <c r="M59" i="5"/>
  <c r="K59" i="5"/>
  <c r="M58" i="5"/>
  <c r="K58" i="5"/>
  <c r="M57" i="5"/>
  <c r="K57" i="5"/>
  <c r="M56" i="5"/>
  <c r="K56" i="5"/>
  <c r="M55" i="5"/>
  <c r="K55" i="5"/>
  <c r="M54" i="5"/>
  <c r="K54" i="5"/>
  <c r="N54" i="5" s="1"/>
  <c r="M53" i="5"/>
  <c r="K53" i="5"/>
  <c r="M52" i="5"/>
  <c r="K52" i="5"/>
  <c r="M51" i="5"/>
  <c r="K51" i="5"/>
  <c r="M50" i="5"/>
  <c r="K50" i="5"/>
  <c r="M49" i="5"/>
  <c r="K49" i="5"/>
  <c r="M48" i="5"/>
  <c r="K48" i="5"/>
  <c r="M47" i="5"/>
  <c r="K47" i="5"/>
  <c r="M46" i="5"/>
  <c r="K46" i="5"/>
  <c r="M45" i="5"/>
  <c r="K45" i="5"/>
  <c r="M44" i="5"/>
  <c r="K44" i="5"/>
  <c r="M43" i="5"/>
  <c r="K43" i="5"/>
  <c r="N43" i="5" s="1"/>
  <c r="M42" i="5"/>
  <c r="K42" i="5"/>
  <c r="N42" i="5" s="1"/>
  <c r="M41" i="5"/>
  <c r="K41" i="5"/>
  <c r="F41" i="5"/>
  <c r="F42" i="5" s="1"/>
  <c r="F43" i="5" s="1"/>
  <c r="M40" i="5"/>
  <c r="K40" i="5"/>
  <c r="M39" i="5"/>
  <c r="K39" i="5"/>
  <c r="N39" i="5" s="1"/>
  <c r="M38" i="5"/>
  <c r="K38" i="5"/>
  <c r="M37" i="5"/>
  <c r="K37" i="5"/>
  <c r="M36" i="5"/>
  <c r="K36" i="5"/>
  <c r="M35" i="5"/>
  <c r="K35" i="5"/>
  <c r="M34" i="5"/>
  <c r="K34" i="5"/>
  <c r="M33" i="5"/>
  <c r="K33" i="5"/>
  <c r="M32" i="5"/>
  <c r="K32" i="5"/>
  <c r="M31" i="5"/>
  <c r="K31" i="5"/>
  <c r="N31" i="5" s="1"/>
  <c r="M30" i="5"/>
  <c r="K30" i="5"/>
  <c r="M29" i="5"/>
  <c r="K29" i="5"/>
  <c r="M28" i="5"/>
  <c r="K28" i="5"/>
  <c r="M27" i="5"/>
  <c r="K27" i="5"/>
  <c r="M26" i="5"/>
  <c r="K26" i="5"/>
  <c r="M25" i="5"/>
  <c r="K25" i="5"/>
  <c r="M24" i="5"/>
  <c r="K24" i="5"/>
  <c r="M23" i="5"/>
  <c r="K23" i="5"/>
  <c r="M22" i="5"/>
  <c r="K22" i="5"/>
  <c r="M21" i="5"/>
  <c r="K21" i="5"/>
  <c r="M20" i="5"/>
  <c r="K20" i="5"/>
  <c r="M19" i="5"/>
  <c r="K19" i="5"/>
  <c r="M18" i="5"/>
  <c r="K18" i="5"/>
  <c r="M17" i="5"/>
  <c r="K17" i="5"/>
  <c r="S16" i="5"/>
  <c r="S126" i="5" s="1"/>
  <c r="R16" i="5"/>
  <c r="R126" i="5" s="1"/>
  <c r="M16" i="5"/>
  <c r="K16" i="5"/>
  <c r="M15" i="5"/>
  <c r="K15" i="5"/>
  <c r="M20" i="3"/>
  <c r="K20" i="3"/>
  <c r="N52" i="5" l="1"/>
  <c r="N35" i="5"/>
  <c r="N18" i="5"/>
  <c r="N30" i="5"/>
  <c r="N76" i="5"/>
  <c r="N48" i="5"/>
  <c r="N49" i="5"/>
  <c r="N81" i="5"/>
  <c r="N93" i="5"/>
  <c r="N99" i="5"/>
  <c r="N105" i="5"/>
  <c r="N117" i="5"/>
  <c r="N22" i="5"/>
  <c r="N28" i="5"/>
  <c r="N34" i="5"/>
  <c r="N46" i="5"/>
  <c r="N75" i="5"/>
  <c r="N123" i="5"/>
  <c r="N40" i="5"/>
  <c r="N120" i="5"/>
  <c r="N15" i="5"/>
  <c r="N20" i="5"/>
  <c r="N32" i="5"/>
  <c r="N38" i="5"/>
  <c r="N16" i="5"/>
  <c r="N21" i="5"/>
  <c r="N33" i="5"/>
  <c r="N58" i="5"/>
  <c r="N82" i="5"/>
  <c r="N88" i="5"/>
  <c r="N106" i="5"/>
  <c r="N100" i="5"/>
  <c r="N96" i="5"/>
  <c r="N27" i="5"/>
  <c r="N44" i="5"/>
  <c r="N50" i="5"/>
  <c r="N56" i="5"/>
  <c r="N62" i="5"/>
  <c r="N68" i="5"/>
  <c r="N74" i="5"/>
  <c r="N111" i="5"/>
  <c r="N116" i="5"/>
  <c r="N17" i="5"/>
  <c r="N29" i="5"/>
  <c r="N118" i="5"/>
  <c r="N77" i="5"/>
  <c r="N124" i="5"/>
  <c r="N119" i="5"/>
  <c r="N78" i="5"/>
  <c r="N104" i="5"/>
  <c r="N25" i="5"/>
  <c r="N108" i="5"/>
  <c r="N19" i="5"/>
  <c r="N36" i="5"/>
  <c r="N41" i="5"/>
  <c r="N47" i="5"/>
  <c r="N53" i="5"/>
  <c r="N59" i="5"/>
  <c r="N65" i="5"/>
  <c r="N71" i="5"/>
  <c r="N87" i="5"/>
  <c r="N26" i="5"/>
  <c r="N37" i="5"/>
  <c r="N55" i="5"/>
  <c r="N90" i="5"/>
  <c r="N102" i="5"/>
  <c r="N114" i="5"/>
  <c r="N23" i="5"/>
  <c r="N45" i="5"/>
  <c r="N51" i="5"/>
  <c r="N57" i="5"/>
  <c r="N63" i="5"/>
  <c r="N69" i="5"/>
  <c r="N80" i="5"/>
  <c r="N121" i="5"/>
  <c r="N24" i="5"/>
  <c r="N122" i="5"/>
  <c r="N20" i="3"/>
  <c r="M29" i="2" l="1"/>
  <c r="K29" i="2"/>
  <c r="N29" i="2" l="1"/>
  <c r="F40" i="1"/>
  <c r="F41" i="1" s="1"/>
  <c r="F42" i="1" s="1"/>
  <c r="T15" i="5"/>
  <c r="T17" i="5"/>
  <c r="T18" i="5"/>
  <c r="T19" i="5"/>
  <c r="T20" i="5"/>
  <c r="T21" i="5"/>
  <c r="T22" i="5"/>
  <c r="T23" i="5"/>
  <c r="T24" i="5"/>
  <c r="T25" i="5"/>
  <c r="T26" i="5"/>
  <c r="T27" i="5"/>
  <c r="T28" i="5"/>
  <c r="T136"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M136" i="5"/>
  <c r="K136" i="5"/>
  <c r="A3" i="5"/>
  <c r="A2" i="5"/>
  <c r="T16" i="5" l="1"/>
  <c r="T126" i="5" s="1"/>
  <c r="T131" i="5" s="1"/>
  <c r="N136" i="5"/>
  <c r="M56" i="3" l="1"/>
  <c r="K56" i="3"/>
  <c r="M70" i="3"/>
  <c r="K70" i="3"/>
  <c r="M69" i="3"/>
  <c r="K69" i="3"/>
  <c r="N69" i="3" l="1"/>
  <c r="N56" i="3"/>
  <c r="M40" i="3"/>
  <c r="K40" i="3"/>
  <c r="M39" i="3"/>
  <c r="K39" i="3"/>
  <c r="M37" i="3"/>
  <c r="K37" i="3"/>
  <c r="R41" i="2"/>
  <c r="K15" i="3"/>
  <c r="M21" i="3"/>
  <c r="M18" i="3"/>
  <c r="M19" i="3"/>
  <c r="K21" i="3"/>
  <c r="K18" i="3"/>
  <c r="K19" i="3"/>
  <c r="R48" i="2" l="1"/>
  <c r="N39" i="3"/>
  <c r="N40" i="3"/>
  <c r="N19" i="3"/>
  <c r="N21" i="3"/>
  <c r="N18" i="3"/>
  <c r="M55" i="3"/>
  <c r="K55" i="3"/>
  <c r="M52" i="3"/>
  <c r="K52" i="3"/>
  <c r="M46" i="3"/>
  <c r="K46" i="3"/>
  <c r="M45" i="3"/>
  <c r="K45" i="3"/>
  <c r="M42" i="3"/>
  <c r="K42" i="3"/>
  <c r="M22" i="3"/>
  <c r="K22" i="3"/>
  <c r="M35" i="3"/>
  <c r="K35" i="3"/>
  <c r="M34" i="3"/>
  <c r="K34" i="3"/>
  <c r="K29" i="1"/>
  <c r="M41" i="1"/>
  <c r="K41" i="1"/>
  <c r="M40" i="1"/>
  <c r="K40" i="1"/>
  <c r="M39" i="1"/>
  <c r="K39" i="1"/>
  <c r="M38" i="1"/>
  <c r="K38" i="1"/>
  <c r="M36" i="1"/>
  <c r="K36" i="1"/>
  <c r="M36" i="2"/>
  <c r="K36" i="2"/>
  <c r="M34" i="2"/>
  <c r="K34" i="2"/>
  <c r="M35" i="2"/>
  <c r="K35" i="2"/>
  <c r="D74" i="3"/>
  <c r="K74" i="3" s="1"/>
  <c r="D73" i="3"/>
  <c r="M73" i="3" s="1"/>
  <c r="M68" i="3"/>
  <c r="K68" i="3"/>
  <c r="M67" i="3"/>
  <c r="K67" i="3"/>
  <c r="M66" i="3"/>
  <c r="K66" i="3"/>
  <c r="M65" i="3"/>
  <c r="K65" i="3"/>
  <c r="M64" i="3"/>
  <c r="K64" i="3"/>
  <c r="M63" i="3"/>
  <c r="K63" i="3"/>
  <c r="M62" i="3"/>
  <c r="K62" i="3"/>
  <c r="M61" i="3"/>
  <c r="K61" i="3"/>
  <c r="M60" i="3"/>
  <c r="K60" i="3"/>
  <c r="M59" i="3"/>
  <c r="K59" i="3"/>
  <c r="M57" i="3"/>
  <c r="K57" i="3"/>
  <c r="M58" i="3"/>
  <c r="K58" i="3"/>
  <c r="M54" i="3"/>
  <c r="K54" i="3"/>
  <c r="M53" i="3"/>
  <c r="K53" i="3"/>
  <c r="M47" i="3"/>
  <c r="K47" i="3"/>
  <c r="M51" i="3"/>
  <c r="K51" i="3"/>
  <c r="M50" i="3"/>
  <c r="K50" i="3"/>
  <c r="M49" i="3"/>
  <c r="K49" i="3"/>
  <c r="M48" i="3"/>
  <c r="K48" i="3"/>
  <c r="M44" i="3"/>
  <c r="K44" i="3"/>
  <c r="M43" i="3"/>
  <c r="K43" i="3"/>
  <c r="M32" i="3"/>
  <c r="K32" i="3"/>
  <c r="M31" i="3"/>
  <c r="K31" i="3"/>
  <c r="M41" i="3"/>
  <c r="K41" i="3"/>
  <c r="M30" i="3"/>
  <c r="K30" i="3"/>
  <c r="M29" i="3"/>
  <c r="K29" i="3"/>
  <c r="M27" i="3"/>
  <c r="K27" i="3"/>
  <c r="M26" i="3"/>
  <c r="K26" i="3"/>
  <c r="M25" i="3"/>
  <c r="K25" i="3"/>
  <c r="M24" i="3"/>
  <c r="K24" i="3"/>
  <c r="M23" i="3"/>
  <c r="K23" i="3"/>
  <c r="M28" i="3"/>
  <c r="K28" i="3"/>
  <c r="M38" i="3"/>
  <c r="K38" i="3"/>
  <c r="M36" i="3"/>
  <c r="K36" i="3"/>
  <c r="M17" i="3"/>
  <c r="K17" i="3"/>
  <c r="M33" i="3"/>
  <c r="K33" i="3"/>
  <c r="M16" i="3"/>
  <c r="K16" i="3"/>
  <c r="M15" i="3"/>
  <c r="N15" i="3" s="1"/>
  <c r="A3" i="3"/>
  <c r="A2" i="3"/>
  <c r="A1" i="3"/>
  <c r="D44" i="2"/>
  <c r="M44" i="2" s="1"/>
  <c r="D43" i="2"/>
  <c r="M43" i="2" s="1"/>
  <c r="M30" i="2"/>
  <c r="K30" i="2"/>
  <c r="M40" i="2"/>
  <c r="K40" i="2"/>
  <c r="M39" i="2"/>
  <c r="K39" i="2"/>
  <c r="M38" i="2"/>
  <c r="K38" i="2"/>
  <c r="M37" i="2"/>
  <c r="K37" i="2"/>
  <c r="M33" i="2"/>
  <c r="K33" i="2"/>
  <c r="M32" i="2"/>
  <c r="K32" i="2"/>
  <c r="M26" i="2"/>
  <c r="K26" i="2"/>
  <c r="M31" i="2"/>
  <c r="K31" i="2"/>
  <c r="M20" i="2"/>
  <c r="K20" i="2"/>
  <c r="M28" i="2"/>
  <c r="K28" i="2"/>
  <c r="M23" i="2"/>
  <c r="K23" i="2"/>
  <c r="M27" i="2"/>
  <c r="K27" i="2"/>
  <c r="M25" i="2"/>
  <c r="K25" i="2"/>
  <c r="M24" i="2"/>
  <c r="K24" i="2"/>
  <c r="M22" i="2"/>
  <c r="K22" i="2"/>
  <c r="M21" i="2"/>
  <c r="K21" i="2"/>
  <c r="M19" i="2"/>
  <c r="K19" i="2"/>
  <c r="M18" i="2"/>
  <c r="K18" i="2"/>
  <c r="M17" i="2"/>
  <c r="K17" i="2"/>
  <c r="M16" i="2"/>
  <c r="K16" i="2"/>
  <c r="M15" i="2"/>
  <c r="K15" i="2"/>
  <c r="A3" i="2"/>
  <c r="A2" i="2"/>
  <c r="A1" i="2"/>
  <c r="D46" i="1"/>
  <c r="M46" i="1" s="1"/>
  <c r="D45" i="1"/>
  <c r="M45" i="1" s="1"/>
  <c r="M37" i="1"/>
  <c r="K37" i="1"/>
  <c r="M34" i="1"/>
  <c r="K34" i="1"/>
  <c r="M33" i="1"/>
  <c r="K33" i="1"/>
  <c r="M42" i="1"/>
  <c r="K42" i="1"/>
  <c r="M31" i="1"/>
  <c r="K31" i="1"/>
  <c r="M32" i="1"/>
  <c r="K32" i="1"/>
  <c r="M26" i="1"/>
  <c r="K26" i="1"/>
  <c r="M30" i="1"/>
  <c r="K30" i="1"/>
  <c r="M29" i="1"/>
  <c r="M28" i="1"/>
  <c r="K28" i="1"/>
  <c r="M27" i="1"/>
  <c r="K27" i="1"/>
  <c r="M25" i="1"/>
  <c r="K25" i="1"/>
  <c r="M24" i="1"/>
  <c r="K24" i="1"/>
  <c r="M23" i="1"/>
  <c r="K23" i="1"/>
  <c r="M35" i="1"/>
  <c r="K35" i="1"/>
  <c r="M22" i="1"/>
  <c r="K22" i="1"/>
  <c r="M21" i="1"/>
  <c r="K21" i="1"/>
  <c r="M20" i="1"/>
  <c r="K20" i="1"/>
  <c r="M19" i="1"/>
  <c r="K19" i="1"/>
  <c r="M18" i="1"/>
  <c r="K18" i="1"/>
  <c r="M17" i="1"/>
  <c r="K17" i="1"/>
  <c r="M16" i="1"/>
  <c r="K16" i="1"/>
  <c r="S15" i="1"/>
  <c r="S43" i="1" s="1"/>
  <c r="S50" i="1" s="1"/>
  <c r="R15" i="1"/>
  <c r="R43" i="1" s="1"/>
  <c r="M15" i="1"/>
  <c r="K15" i="1"/>
  <c r="M14" i="1"/>
  <c r="K14" i="1"/>
  <c r="A3" i="1"/>
  <c r="A2" i="1"/>
  <c r="R50" i="1" l="1"/>
  <c r="T43" i="1"/>
  <c r="K41" i="2"/>
  <c r="N34" i="3"/>
  <c r="N22" i="3"/>
  <c r="K71" i="3"/>
  <c r="N17" i="3"/>
  <c r="N31" i="3"/>
  <c r="N35" i="3"/>
  <c r="N33" i="3"/>
  <c r="M71" i="3"/>
  <c r="M41" i="2"/>
  <c r="N52" i="3"/>
  <c r="N46" i="3"/>
  <c r="N55" i="3"/>
  <c r="N45" i="3"/>
  <c r="N42" i="3"/>
  <c r="N32" i="3"/>
  <c r="N30" i="3"/>
  <c r="N54" i="3"/>
  <c r="N36" i="1"/>
  <c r="N38" i="3"/>
  <c r="N43" i="3"/>
  <c r="N59" i="3"/>
  <c r="N63" i="3"/>
  <c r="N23" i="3"/>
  <c r="N27" i="3"/>
  <c r="N66" i="3"/>
  <c r="N44" i="3"/>
  <c r="N51" i="3"/>
  <c r="N60" i="3"/>
  <c r="N64" i="3"/>
  <c r="N28" i="3"/>
  <c r="N25" i="3"/>
  <c r="N57" i="3"/>
  <c r="N62" i="3"/>
  <c r="K73" i="3"/>
  <c r="N73" i="3" s="1"/>
  <c r="M74" i="3"/>
  <c r="N74" i="3" s="1"/>
  <c r="N36" i="3"/>
  <c r="N41" i="3"/>
  <c r="N68" i="3"/>
  <c r="N49" i="3"/>
  <c r="N58" i="3"/>
  <c r="N61" i="3"/>
  <c r="N29" i="3"/>
  <c r="N53" i="3"/>
  <c r="N48" i="3"/>
  <c r="N65" i="3"/>
  <c r="N26" i="3"/>
  <c r="N47" i="3"/>
  <c r="N16" i="3"/>
  <c r="N24" i="3"/>
  <c r="N50" i="3"/>
  <c r="N67" i="3"/>
  <c r="N36" i="2"/>
  <c r="N41" i="1"/>
  <c r="N38" i="1"/>
  <c r="N18" i="2"/>
  <c r="N35" i="2"/>
  <c r="N21" i="2"/>
  <c r="N40" i="2"/>
  <c r="N24" i="2"/>
  <c r="N34" i="2"/>
  <c r="N25" i="2"/>
  <c r="N32" i="2"/>
  <c r="N39" i="2"/>
  <c r="N39" i="1"/>
  <c r="N40" i="1"/>
  <c r="N20" i="1"/>
  <c r="N23" i="1"/>
  <c r="N26" i="1"/>
  <c r="N25" i="1"/>
  <c r="N42" i="1"/>
  <c r="N37" i="1"/>
  <c r="N16" i="1"/>
  <c r="N33" i="1"/>
  <c r="N17" i="1"/>
  <c r="N22" i="1"/>
  <c r="N19" i="1"/>
  <c r="M43" i="1"/>
  <c r="N21" i="1"/>
  <c r="N28" i="1"/>
  <c r="N27" i="1"/>
  <c r="N32" i="1"/>
  <c r="N34" i="1"/>
  <c r="N18" i="1"/>
  <c r="N24" i="1"/>
  <c r="K43" i="1"/>
  <c r="N35" i="1"/>
  <c r="N14" i="1"/>
  <c r="N29" i="1"/>
  <c r="N31" i="1"/>
  <c r="N30" i="1"/>
  <c r="N15" i="1"/>
  <c r="N28" i="2"/>
  <c r="N27" i="2"/>
  <c r="N20" i="2"/>
  <c r="N33" i="2"/>
  <c r="N19" i="2"/>
  <c r="N23" i="2"/>
  <c r="N17" i="2"/>
  <c r="N26" i="2"/>
  <c r="N38" i="2"/>
  <c r="N31" i="2"/>
  <c r="N37" i="2"/>
  <c r="N30" i="2"/>
  <c r="K43" i="2"/>
  <c r="N43" i="2" s="1"/>
  <c r="N16" i="2"/>
  <c r="N22" i="2"/>
  <c r="N15" i="2"/>
  <c r="K44" i="2"/>
  <c r="N44" i="2" s="1"/>
  <c r="K45" i="1"/>
  <c r="N45" i="1" s="1"/>
  <c r="K46" i="1"/>
  <c r="N46" i="1" s="1"/>
  <c r="N71" i="3" l="1"/>
  <c r="D75" i="3" s="1"/>
  <c r="N41" i="2"/>
  <c r="D45" i="2" s="1"/>
  <c r="N43" i="1"/>
  <c r="D47" i="1" s="1"/>
  <c r="N72" i="3" l="1"/>
  <c r="N42" i="2"/>
  <c r="K72" i="3"/>
  <c r="M72" i="3"/>
  <c r="M44" i="1"/>
  <c r="K44" i="1"/>
  <c r="N44" i="1"/>
  <c r="M42" i="2"/>
  <c r="K42" i="2"/>
  <c r="S41" i="2" l="1"/>
  <c r="S48" i="2" l="1"/>
  <c r="T41" i="2"/>
  <c r="T127" i="5" s="1"/>
  <c r="T12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6BAE2A6F-114C-42B9-A428-97847F5D67DD}">
      <text>
        <r>
          <rPr>
            <sz val="10"/>
            <color rgb="FF000000"/>
            <rFont val="Arial"/>
            <family val="2"/>
          </rPr>
          <t xml:space="preserve">OBJETIVO: Obtener información general que permita conocer el panorama, diagnóstico y marco filosófico de la municipalidad u otra entidad de carácter municipal.
</t>
        </r>
      </text>
    </comment>
    <comment ref="A9" authorId="0" shapeId="0" xr:uid="{F7AAADDA-434A-4AFE-9CBD-F159C0CE06AD}">
      <text>
        <r>
          <rPr>
            <sz val="10"/>
            <color rgb="FF000000"/>
            <rFont val="Arial"/>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580BB865-84D8-4A32-B6B2-D7F112B6FB66}">
      <text>
        <r>
          <rPr>
            <sz val="10"/>
            <color rgb="FF000000"/>
            <rFont val="Arial"/>
            <family val="2"/>
          </rPr>
          <t xml:space="preserve">Misión institucional: Declaración concisa sobre la razón de ser o el propósito último de la organización (qué somos, qué hacemos y para quién).
</t>
        </r>
      </text>
    </comment>
    <comment ref="A13" authorId="0" shapeId="0" xr:uid="{9DDC5E28-9814-4671-9317-4198F855FF6B}">
      <text>
        <r>
          <rPr>
            <sz val="10"/>
            <color rgb="FF000000"/>
            <rFont val="Arial"/>
            <family val="2"/>
          </rPr>
          <t xml:space="preserve">Visión: Declaración que enuncia lo que la organización desea ser en el futuro.  
</t>
        </r>
      </text>
    </comment>
    <comment ref="A15" authorId="0" shapeId="0" xr:uid="{9010A357-379D-4B74-8707-6940C8DFDE72}">
      <text>
        <r>
          <rPr>
            <sz val="10"/>
            <color rgb="FF000000"/>
            <rFont val="Arial"/>
            <family val="2"/>
          </rPr>
          <t xml:space="preserve">Políticas institucionales: Lineamientos dictados por el jerarca superior, que orientan la acción institucional, acorde con el marco jurídico aplicable.
</t>
        </r>
      </text>
    </comment>
    <comment ref="A24" authorId="0" shapeId="0" xr:uid="{5B186701-711E-4A74-A7A7-14310CB8AAC2}">
      <text>
        <r>
          <rPr>
            <sz val="10"/>
            <color rgb="FF000000"/>
            <rFont val="Arial"/>
            <family val="2"/>
          </rPr>
          <t xml:space="preserve">describa las funciones generales institucionales más importantes o sustantivas. 
</t>
        </r>
      </text>
    </comment>
    <comment ref="A26" authorId="0" shapeId="0" xr:uid="{F27FBB26-DE00-4D07-8FEC-B35EEB5C8EFA}">
      <text>
        <r>
          <rPr>
            <sz val="10"/>
            <color rgb="FF000000"/>
            <rFont val="Arial"/>
            <family val="2"/>
          </rPr>
          <t>Nombre utilizado para agrupar los proyectos, programas o acciones del Plan de Desarrollo Municipal.
Algunos municipalidades las denominan Ejes, grupos, Dimensiones, entre otros nombres.  Favor incluir la agrupación mayor utilizada.
Estas áreas son las que se utilizarán en las matrices por programa.
Ejemplo: Política social local, Infraestructura, Equipamiento, Servicios, Ordenamiento territorial, Desarrollo Institucional, Medio Ambiente, Calidad de Vida, Ciudad Funcional, etc.</t>
        </r>
      </text>
    </comment>
    <comment ref="C26" authorId="0" shapeId="0" xr:uid="{21812139-B46E-4A59-B40E-C14987064A90}">
      <text>
        <r>
          <rPr>
            <sz val="10"/>
            <color rgb="FF000000"/>
            <rFont val="Arial"/>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tc={7671F1D3-8389-42AD-887E-C66EE5C55824}</author>
    <author>tc={DDD8C7F4-0DC6-41EE-82D1-A5F1B886F5C9}</author>
    <author>tc={F1D354BC-8B85-4BD6-9E68-663BE491C78F}</author>
  </authors>
  <commentList>
    <comment ref="J3" authorId="0" shapeId="0" xr:uid="{280AD434-E118-4AED-B004-4B942B3E6ABB}">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49DAAA94-AA6D-46A8-8A80-62F895E10807}">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BCB7F2C7-3D14-4165-8156-4B14D3A4E602}">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1" authorId="0" shapeId="0" xr:uid="{6F5D3786-EEF3-4602-8814-3134B29054E1}">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1" authorId="0" shapeId="0" xr:uid="{54EE8AA3-56CB-4BF7-904B-5D0D061FA4AE}">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1" authorId="0" shapeId="0" xr:uid="{DB5971E4-4332-49F9-801E-C3EE59A8EEF9}">
      <text>
        <r>
          <rPr>
            <sz val="10"/>
            <color rgb="FF000000"/>
            <rFont val="Arial"/>
            <family val="2"/>
          </rPr>
          <t>Contraloría:
Funcionario responsable del cumplimiento de la meta formulada.</t>
        </r>
      </text>
    </comment>
    <comment ref="P11" authorId="0" shapeId="0" xr:uid="{560ACB12-4A05-47B0-9CF0-78FD58CCD210}">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1" authorId="0" shapeId="0" xr:uid="{30BA7CE2-0877-400E-ACD9-6E70B2256BEB}">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1" authorId="0" shapeId="0" xr:uid="{4FB3B181-BF71-4C2A-8DF4-2C5DCDD112B2}">
      <text>
        <r>
          <rPr>
            <sz val="10"/>
            <color rgb="FF000000"/>
            <rFont val="Arial"/>
            <family val="2"/>
          </rPr>
          <t>MONTO DEL PRESUPUESTO ASIGNADO A CADA META.</t>
        </r>
      </text>
    </comment>
    <comment ref="J12" authorId="0" shapeId="0" xr:uid="{C2361301-115E-4904-9F67-A2B88BB6D3C3}">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2" authorId="0" shapeId="0" xr:uid="{1B3CD692-5E5B-47A8-8D7D-C577F4A03FC3}">
      <text>
        <r>
          <rPr>
            <sz val="10"/>
            <color rgb="FF000000"/>
            <rFont val="Arial"/>
            <family val="2"/>
          </rPr>
          <t>Columna con fórmula que muestra el porcentaje de la unidad de medida que se programa atender en el I semestre. NO SE DEBE ALTERAR.</t>
        </r>
      </text>
    </comment>
    <comment ref="L12" authorId="0" shapeId="0" xr:uid="{C5771556-6D37-4360-8C92-62B1E53C57F1}">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2" authorId="0" shapeId="0" xr:uid="{54C1B72B-2D05-438B-9F3A-98A390756130}">
      <text>
        <r>
          <rPr>
            <sz val="10"/>
            <color rgb="FF000000"/>
            <rFont val="Arial"/>
            <family val="2"/>
          </rPr>
          <t>Columna con fórmula que muestra el porcentaje de la unidad de medida que se programa atender en el II semestre. NO SE DEBE ALTERAR.</t>
        </r>
      </text>
    </comment>
    <comment ref="N12" authorId="0" shapeId="0" xr:uid="{3F3777B7-D902-4801-B9CC-85D1A6AB357D}">
      <text>
        <r>
          <rPr>
            <sz val="10"/>
            <color rgb="FF000000"/>
            <rFont val="Arial"/>
            <family val="2"/>
          </rPr>
          <t>CORRESPONDE AL NÚMERO DE METAS FORMULADAS. ESTA COLUMNA REFLEJA SIEMPRE EL 100% DE LO PROGRAMADO.  NO SE DEBE ALTERAR PUES CONTIENE FÓRMULAS.</t>
        </r>
      </text>
    </comment>
    <comment ref="A13" authorId="0" shapeId="0" xr:uid="{8C2964E1-AB78-4AAD-B50F-972138596463}">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E9947D6C-0665-488E-8630-5C3EC565498D}">
      <text>
        <r>
          <rPr>
            <sz val="10"/>
            <color rgb="FF000000"/>
            <rFont val="Arial"/>
            <family val="2"/>
          </rPr>
          <t>Escoga 1 Mejora (si la meta responde a un objetivo de mejora) o 2 Operativo (si la meta responde a un objetivo operativo)</t>
        </r>
      </text>
    </comment>
    <comment ref="H13" authorId="0" shapeId="0" xr:uid="{A8179590-D351-4105-8CDB-9839D03A5242}">
      <text>
        <r>
          <rPr>
            <sz val="10"/>
            <color rgb="FF000000"/>
            <rFont val="Arial"/>
            <family val="2"/>
          </rPr>
          <t xml:space="preserve">Descripción de la meta
</t>
        </r>
      </text>
    </comment>
    <comment ref="K13" authorId="0" shapeId="0" xr:uid="{765ED961-DD97-4147-A90F-780A3C59105B}">
      <text>
        <r>
          <rPr>
            <sz val="10"/>
            <color rgb="FF000000"/>
            <rFont val="Arial"/>
            <family val="2"/>
          </rPr>
          <t xml:space="preserve">Luís Roberto Sánchez Salazar:
</t>
        </r>
      </text>
    </comment>
    <comment ref="R14" authorId="1" shapeId="0" xr:uid="{7671F1D3-8389-42AD-887E-C66EE5C55824}">
      <text>
        <t>[Comentario encadenado]
Su versión de Excel le permite leer este comentario encadenado; sin embargo, las ediciones que se apliquen se quitarán si el archivo se abre en una versión más reciente de Excel. Más información: https://go.microsoft.com/fwlink/?linkid=870924
Comentario:
    A ¢402.680.217,26 se le rebajó ¢100.000 en cada semestre</t>
      </text>
    </comment>
    <comment ref="S14" authorId="2" shapeId="0" xr:uid="{DDD8C7F4-0DC6-41EE-82D1-A5F1B886F5C9}">
      <text>
        <t>[Comentario encadenado]
Su versión de Excel le permite leer este comentario encadenado; sin embargo, las ediciones que se apliquen se quitarán si el archivo se abre en una versión más reciente de Excel. Más información: https://go.microsoft.com/fwlink/?linkid=870924
Comentario:
    A ¢402.680.217,26 se le rebajó ¢100.000 en cada semestre</t>
      </text>
    </comment>
    <comment ref="R22" authorId="3" shapeId="0" xr:uid="{F1D354BC-8B85-4BD6-9E68-663BE491C78F}">
      <text>
        <t>[Comentario encadenado]
Su versión de Excel le permite leer este comentario encadenado; sin embargo, las ediciones que se apliquen se quitarán si el archivo se abre en una versión más reciente de Excel. Más información: https://go.microsoft.com/fwlink/?linkid=870924
Comentario:
    A ¢400.000 se rebajó ¢268.266,55</t>
      </text>
    </comment>
    <comment ref="K44" authorId="0" shapeId="0" xr:uid="{66FF85EE-DC0C-4CD3-B0C9-50F04F987C09}">
      <text>
        <r>
          <rPr>
            <sz val="10"/>
            <color rgb="FF000000"/>
            <rFont val="Arial"/>
            <family val="2"/>
          </rPr>
          <t>PORCENTAJES DE LAS METAS DEL PROGRAMA QUE SE PROGRAMAN ALCANZAR EN EL I SEMESTRE.</t>
        </r>
      </text>
    </comment>
    <comment ref="M44" authorId="0" shapeId="0" xr:uid="{770FAF70-718F-4260-BF79-8E80424C03DC}">
      <text>
        <r>
          <rPr>
            <sz val="10"/>
            <color rgb="FF000000"/>
            <rFont val="Arial"/>
            <family val="2"/>
          </rPr>
          <t>PORCENTAJES DE LAS METAS DEL PROGRAMA QUE SE PROGRAMAN ALCANZAR EN EL II SEMESTRE.</t>
        </r>
      </text>
    </comment>
    <comment ref="K45" authorId="0" shapeId="0" xr:uid="{FD787DF4-410C-4AB5-A541-C95613992BB0}">
      <text>
        <r>
          <rPr>
            <sz val="10"/>
            <color rgb="FF000000"/>
            <rFont val="Arial"/>
            <family val="2"/>
          </rPr>
          <t>% DE LAS METAS DE LOS OBJETIVOS DE MEJORA QUE SE PROGRAMAN REALIZAR EN EL I SEMESTRE.</t>
        </r>
      </text>
    </comment>
    <comment ref="M45" authorId="0" shapeId="0" xr:uid="{472A3031-F287-4A7C-8558-75CDFDAE5CAA}">
      <text>
        <r>
          <rPr>
            <sz val="10"/>
            <color rgb="FF000000"/>
            <rFont val="Arial"/>
            <family val="2"/>
          </rPr>
          <t>% DE LAS METAS DE LOS OBJETIVOS DE MEJORA QUE SE PROGRAMAN REALIZAR EN EL II SEMESTRE.</t>
        </r>
      </text>
    </comment>
    <comment ref="K46" authorId="0" shapeId="0" xr:uid="{48B385BF-9FFE-405F-B58E-542246510B9A}">
      <text>
        <r>
          <rPr>
            <sz val="10"/>
            <color rgb="FF000000"/>
            <rFont val="Arial"/>
            <family val="2"/>
          </rPr>
          <t>% DE LAS METAS DE LOS OBJETIVOS OPERATIVOS QUE SE PROGRAMAN REALIZAR EN EL I SEMESTRE.</t>
        </r>
      </text>
    </comment>
    <comment ref="M46" authorId="0" shapeId="0" xr:uid="{2122AE0B-0640-473E-B010-6C543EBD3260}">
      <text>
        <r>
          <rPr>
            <sz val="10"/>
            <color rgb="FF000000"/>
            <rFont val="Arial"/>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Gricelly María Meza Sandoval</author>
  </authors>
  <commentList>
    <comment ref="L5" authorId="0" shapeId="0" xr:uid="{1E25863B-006A-4848-A13D-2ECC48BEEC53}">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D7DA829F-1792-4483-949A-5CDB214758BC}">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26BF32C1-756F-4283-924F-81E780346EA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DA4F0B60-EB3A-4592-9245-903027E6188B}">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15229DF1-690E-48D0-9D59-D1A598D4E7FD}">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E617F4DF-460E-4144-BAE5-9905A40C14B0}">
      <text>
        <r>
          <rPr>
            <sz val="10"/>
            <color rgb="FF000000"/>
            <rFont val="Arial"/>
            <family val="2"/>
          </rPr>
          <t>Contraloría:
Funcionario responsable del cumplimiento de la meta formulada.</t>
        </r>
      </text>
    </comment>
    <comment ref="P12" authorId="0" shapeId="0" xr:uid="{A4D1F02F-1366-40DE-8F92-2A93EB403439}">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2" authorId="0" shapeId="0" xr:uid="{0FB83FF8-46D6-4D90-A08A-C9AFC8B162F6}">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2" authorId="0" shapeId="0" xr:uid="{00CDAAA0-DC7B-41AB-974E-FC09C47131AA}">
      <text>
        <r>
          <rPr>
            <sz val="10"/>
            <color rgb="FF000000"/>
            <rFont val="Arial"/>
            <family val="2"/>
          </rPr>
          <t>MONTO DEL PRESUPUESTO ASIGNADO A CADA META.</t>
        </r>
      </text>
    </comment>
    <comment ref="J13" authorId="0" shapeId="0" xr:uid="{5527DBA4-92C7-4E34-AFCA-02D0A288C8EC}">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329F1FB0-09D9-41F7-A8FF-9618E508E317}">
      <text>
        <r>
          <rPr>
            <sz val="10"/>
            <color rgb="FF000000"/>
            <rFont val="Arial"/>
            <family val="2"/>
          </rPr>
          <t>Columna con fórmula que muestra el porcentaje de la unidad de medida que se programa atender en el I semestre. NO SE DEBE ALTERAR.</t>
        </r>
      </text>
    </comment>
    <comment ref="L13" authorId="0" shapeId="0" xr:uid="{E7F12050-D749-4CC5-867D-9B80F7A20CC9}">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3244D497-0D55-454F-A266-406EB6A0C3A5}">
      <text>
        <r>
          <rPr>
            <sz val="10"/>
            <color rgb="FF000000"/>
            <rFont val="Arial"/>
            <family val="2"/>
          </rPr>
          <t>Columna con fórmula que muestra el porcentaje de la unidad de medida que se programa atender en el II semestre. NO SE DEBE ALTERAR.</t>
        </r>
      </text>
    </comment>
    <comment ref="N13" authorId="0" shapeId="0" xr:uid="{E39C101A-CE27-4FF3-864C-2752DF9E398D}">
      <text>
        <r>
          <rPr>
            <sz val="10"/>
            <color rgb="FF000000"/>
            <rFont val="Arial"/>
            <family val="2"/>
          </rPr>
          <t>CORRESPONDE AL NÚMERO DE METAS FORMULADAS. ESTA COLUMNA REFLEJA SIEMPRE EL 100% DE LO PROGRAMADO.  NO SE DEBE ALTERAR PUES CONTIENE FÓRMULAS.</t>
        </r>
      </text>
    </comment>
    <comment ref="A14" authorId="0" shapeId="0" xr:uid="{59D309DC-637E-45A7-B62C-CFAE060A8342}">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D2666954-3FA1-49A8-8725-D8BA42A5A983}">
      <text>
        <r>
          <rPr>
            <sz val="10"/>
            <color rgb="FF000000"/>
            <rFont val="Arial"/>
            <family val="2"/>
          </rPr>
          <t>Escoga 1 Mejora (si la meta responde a un objetivo de mejora) o 2 Operativo (si la meta responde a un objetivo operativo)</t>
        </r>
      </text>
    </comment>
    <comment ref="H14" authorId="0" shapeId="0" xr:uid="{8A7E59BA-FFAD-4953-88FB-8639C8FF924D}">
      <text>
        <r>
          <rPr>
            <sz val="10"/>
            <color rgb="FF000000"/>
            <rFont val="Arial"/>
            <family val="2"/>
          </rPr>
          <t xml:space="preserve">Descripción de la meta
</t>
        </r>
      </text>
    </comment>
    <comment ref="K14" authorId="0" shapeId="0" xr:uid="{F1625911-3199-40E4-B921-94245AFB35F7}">
      <text>
        <r>
          <rPr>
            <sz val="10"/>
            <color rgb="FF000000"/>
            <rFont val="Arial"/>
            <family val="2"/>
          </rPr>
          <t xml:space="preserve">Luís Roberto Sánchez Salazar:
</t>
        </r>
      </text>
    </comment>
    <comment ref="S30" authorId="1" shapeId="0" xr:uid="{AFE56AE2-5C3C-49AA-B0E4-4BB09D374E39}">
      <text>
        <r>
          <rPr>
            <b/>
            <sz val="9"/>
            <color indexed="81"/>
            <rFont val="Tahoma"/>
            <charset val="1"/>
          </rPr>
          <t>Gricelly María Meza Sandoval:</t>
        </r>
        <r>
          <rPr>
            <sz val="9"/>
            <color indexed="81"/>
            <rFont val="Tahoma"/>
            <charset val="1"/>
          </rPr>
          <t xml:space="preserve">
Se rebaja ¢786.006,39 por ajuste presupuestario CGR</t>
        </r>
      </text>
    </comment>
    <comment ref="K42" authorId="0" shapeId="0" xr:uid="{C7D353B7-0F53-4E9F-A69C-C0E911908919}">
      <text>
        <r>
          <rPr>
            <sz val="10"/>
            <color rgb="FF000000"/>
            <rFont val="Arial"/>
            <family val="2"/>
          </rPr>
          <t>PORCENTAJES DE LAS METAS DEL PROGRAMA QUE SE PROGRAMAN ALCANZAR EN EL I SEMESTRE.</t>
        </r>
      </text>
    </comment>
    <comment ref="M42" authorId="0" shapeId="0" xr:uid="{D84606AE-E131-4B5A-8BB2-AA53364D12E7}">
      <text>
        <r>
          <rPr>
            <sz val="10"/>
            <color rgb="FF000000"/>
            <rFont val="Arial"/>
            <family val="2"/>
          </rPr>
          <t>PORCENTAJES DE LAS METAS DEL PROGRAMA QUE SE PROGRAMAN ALCANZAR EN EL II SEMESTRE.</t>
        </r>
      </text>
    </comment>
    <comment ref="K43" authorId="0" shapeId="0" xr:uid="{FC81A73E-59EF-401B-B644-6711BFA5F806}">
      <text>
        <r>
          <rPr>
            <sz val="10"/>
            <color rgb="FF000000"/>
            <rFont val="Arial"/>
            <family val="2"/>
          </rPr>
          <t>% DE LAS METAS DE LOS OBJETIVOS DE MEJORA QUE SE PROGRAMAN REALIZAR EN EL I SEMESTRE.</t>
        </r>
      </text>
    </comment>
    <comment ref="M43" authorId="0" shapeId="0" xr:uid="{F6A16831-0528-4FA4-AB14-63370D563E80}">
      <text>
        <r>
          <rPr>
            <sz val="10"/>
            <color rgb="FF000000"/>
            <rFont val="Arial"/>
            <family val="2"/>
          </rPr>
          <t>% DE LAS METAS DE LOS OBJETIVOS DE MEJORA QUE SE PROGRAMAN REALIZAR EN EL II SEMESTRE.</t>
        </r>
      </text>
    </comment>
    <comment ref="K44" authorId="0" shapeId="0" xr:uid="{B24BB3FD-2D4E-46B8-A0F8-89CAF66D6EB2}">
      <text>
        <r>
          <rPr>
            <sz val="10"/>
            <color rgb="FF000000"/>
            <rFont val="Arial"/>
            <family val="2"/>
          </rPr>
          <t>% DE LAS METAS DE LOS OBJETIVOS OPERATIVOS QUE SE PROGRAMAN REALIZAR EN EL I SEMESTRE.</t>
        </r>
      </text>
    </comment>
    <comment ref="M44" authorId="0" shapeId="0" xr:uid="{35A14B5B-8176-485C-9B36-5861EBA3E513}">
      <text>
        <r>
          <rPr>
            <sz val="10"/>
            <color rgb="FF000000"/>
            <rFont val="Arial"/>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tc={03ACDAE1-0FE6-405F-B53F-993B96C119F7}</author>
    <author>tc={E7D4707C-ACD4-45FB-9645-9F557D67FAE1}</author>
  </authors>
  <commentList>
    <comment ref="L3" authorId="0" shapeId="0" xr:uid="{7DF5A533-A8A6-4658-A056-87C569897A67}">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59BAD536-E70B-4B07-8BC4-27564F231661}">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409222AF-D282-4A34-8F6B-146E3A9AAF79}">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9051B3DB-88D9-478A-BAE4-7379D98FF8F6}">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1D980F7D-6811-41CF-B81B-F43598BA47CE}">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AAD183E5-9552-4063-AA54-E82DFF34790B}">
      <text>
        <r>
          <rPr>
            <sz val="10"/>
            <color rgb="FF000000"/>
            <rFont val="Arial"/>
            <family val="2"/>
          </rPr>
          <t>Contraloría:
Funcionario responsable del cumplimiento de la meta formulada.</t>
        </r>
      </text>
    </comment>
    <comment ref="P12" authorId="0" shapeId="0" xr:uid="{4E3F8EB9-1120-4C0B-951D-58D30E9BD4C5}">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2" authorId="0" shapeId="0" xr:uid="{8E1C9A70-C292-4F9F-A671-54EE38FA3704}">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2" authorId="0" shapeId="0" xr:uid="{CB2548F1-EC27-444F-8547-3D95BE4973A9}">
      <text>
        <r>
          <rPr>
            <sz val="10"/>
            <color rgb="FF000000"/>
            <rFont val="Arial"/>
            <family val="2"/>
          </rPr>
          <t>MONTO DEL PRESUPUESTO ASIGNADO A CADA META.</t>
        </r>
      </text>
    </comment>
    <comment ref="J13" authorId="0" shapeId="0" xr:uid="{CAC0373F-B295-4127-BBB1-A530449368BA}">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FECE97BD-2415-457E-96FB-185DA13E4F7E}">
      <text>
        <r>
          <rPr>
            <sz val="10"/>
            <color rgb="FF000000"/>
            <rFont val="Arial"/>
            <family val="2"/>
          </rPr>
          <t>Columna con fórmula que muestra el porcentaje de la unidad de medida que se programa atender en el I semestre. NO SE DEBE ALTERAR.</t>
        </r>
      </text>
    </comment>
    <comment ref="L13" authorId="0" shapeId="0" xr:uid="{71D9E315-A638-445D-882A-F320F2B4F0BD}">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77F9DE8D-2DFF-4E9F-AA04-151860CEEC2C}">
      <text>
        <r>
          <rPr>
            <sz val="10"/>
            <color rgb="FF000000"/>
            <rFont val="Arial"/>
            <family val="2"/>
          </rPr>
          <t>Columna con fórmula que muestra el porcentaje de la unidad de medida que se programa atender en el II semestre. NO SE DEBE ALTERAR.</t>
        </r>
      </text>
    </comment>
    <comment ref="N13" authorId="0" shapeId="0" xr:uid="{8366E7F0-E7A9-4E88-8A0D-2620BE784B34}">
      <text>
        <r>
          <rPr>
            <sz val="10"/>
            <color rgb="FF000000"/>
            <rFont val="Arial"/>
            <family val="2"/>
          </rPr>
          <t>CORRESPONDE AL NÚMERO DE METAS FORMULADAS. ESTA COLUMNA REFLEJA SIEMPRE EL 100% DE LO PROGRAMADO.  NO SE DEBE ALTERAR PUES CONTIENE FÓRMULAS.</t>
        </r>
      </text>
    </comment>
    <comment ref="A14" authorId="0" shapeId="0" xr:uid="{A0A07F50-6324-433E-8540-7B151A129997}">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98F4DC91-0971-4429-8D0E-F4A44D079F43}">
      <text>
        <r>
          <rPr>
            <sz val="10"/>
            <color rgb="FF000000"/>
            <rFont val="Arial"/>
            <family val="2"/>
          </rPr>
          <t>Escoga 1 Mejora (si la meta responde a un objetivo de mejora) o 2 Operativo (si la meta responde a un objetivo operativo)</t>
        </r>
      </text>
    </comment>
    <comment ref="H14" authorId="0" shapeId="0" xr:uid="{69F77E51-27FF-47C6-8DEE-5FA44EFAE937}">
      <text>
        <r>
          <rPr>
            <sz val="10"/>
            <color rgb="FF000000"/>
            <rFont val="Arial"/>
            <family val="2"/>
          </rPr>
          <t xml:space="preserve">Descripción de la meta
</t>
        </r>
      </text>
    </comment>
    <comment ref="K14" authorId="0" shapeId="0" xr:uid="{F5E16CD5-0C0E-4AA4-B031-852D2135E262}">
      <text>
        <r>
          <rPr>
            <sz val="10"/>
            <color rgb="FF000000"/>
            <rFont val="Arial"/>
            <family val="2"/>
          </rPr>
          <t xml:space="preserve">Luís Roberto Sánchez Salazar:
</t>
        </r>
      </text>
    </comment>
    <comment ref="R50" authorId="1" shapeId="0" xr:uid="{03ACDAE1-0FE6-405F-B53F-993B96C119F7}">
      <text>
        <t>[Comentario encadenado]
Su versión de Excel le permite leer este comentario encadenado; sin embargo, las ediciones que se apliquen se quitarán si el archivo se abre en una versión más reciente de Excel. Más información: https://go.microsoft.com/fwlink/?linkid=870924
Comentario:
    A ¢1.810.364,50 se le rebaja ¢34.885,50 en cada semestre</t>
      </text>
    </comment>
    <comment ref="S50" authorId="2" shapeId="0" xr:uid="{E7D4707C-ACD4-45FB-9645-9F557D67FAE1}">
      <text>
        <t>[Comentario encadenado]
Su versión de Excel le permite leer este comentario encadenado; sin embargo, las ediciones que se apliquen se quitarán si el archivo se abre en una versión más reciente de Excel. Más información: https://go.microsoft.com/fwlink/?linkid=870924
Comentario:
    A ¢1.810.364,50 se le rebaja ¢34.885,50 en cada semestre</t>
      </text>
    </comment>
    <comment ref="K72" authorId="0" shapeId="0" xr:uid="{D40ABEA0-D011-4D46-85BC-98C4EF57C8F6}">
      <text>
        <r>
          <rPr>
            <sz val="10"/>
            <color rgb="FF000000"/>
            <rFont val="Arial"/>
            <family val="2"/>
          </rPr>
          <t>PORCENTAJES DE LAS METAS DEL PROGRAMA QUE SE PROGRAMAN ALCANZAR EN EL I SEMESTRE.</t>
        </r>
      </text>
    </comment>
    <comment ref="M72" authorId="0" shapeId="0" xr:uid="{88A94824-C69F-4C8B-A54F-72B6BED0B602}">
      <text>
        <r>
          <rPr>
            <sz val="10"/>
            <color rgb="FF000000"/>
            <rFont val="Arial"/>
            <family val="2"/>
          </rPr>
          <t>PORCENTAJES DE LAS METAS DEL PROGRAMA QUE SE PROGRAMAN ALCANZAR EN EL II SEMESTRE.</t>
        </r>
      </text>
    </comment>
    <comment ref="K73" authorId="0" shapeId="0" xr:uid="{34959C58-C9EB-4301-80AF-6BFD0F7EF655}">
      <text>
        <r>
          <rPr>
            <sz val="10"/>
            <color rgb="FF000000"/>
            <rFont val="Arial"/>
            <family val="2"/>
          </rPr>
          <t>% DE LAS METAS DE LOS OBJETIVOS DE MEJORA QUE SE PROGRAMAN REALIZAR EN EL I SEMESTRE.</t>
        </r>
      </text>
    </comment>
    <comment ref="M73" authorId="0" shapeId="0" xr:uid="{7C685C96-194F-46C4-B503-45CAA0EAD17D}">
      <text>
        <r>
          <rPr>
            <sz val="10"/>
            <color rgb="FF000000"/>
            <rFont val="Arial"/>
            <family val="2"/>
          </rPr>
          <t>% DE LAS METAS DE LOS OBJETIVOS DE MEJORA QUE SE PROGRAMAN REALIZAR EN EL II SEMESTRE.</t>
        </r>
      </text>
    </comment>
    <comment ref="K74" authorId="0" shapeId="0" xr:uid="{A99DCE13-3AF1-4D28-8DC7-DC618B919DF3}">
      <text>
        <r>
          <rPr>
            <sz val="10"/>
            <color rgb="FF000000"/>
            <rFont val="Arial"/>
            <family val="2"/>
          </rPr>
          <t>% DE LAS METAS DE LOS OBJETIVOS OPERATIVOS QUE SE PROGRAMAN REALIZAR EN EL I SEMESTRE.</t>
        </r>
      </text>
    </comment>
    <comment ref="M74" authorId="0" shapeId="0" xr:uid="{E3CBCD23-09D7-464E-8A84-266B9DF28392}">
      <text>
        <r>
          <rPr>
            <sz val="10"/>
            <color rgb="FF000000"/>
            <rFont val="Arial"/>
            <family val="2"/>
          </rPr>
          <t>% DE LAS METAS DE LOS OBJETIVOS OPERATIVOS QUE SE PROGRAMAN REALIZAR EN EL II SEMESTRE.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tc={F6E49339-C456-4E1F-A7CC-209CCFD05795}</author>
    <author>tc={F6647FEE-8E79-419E-A813-801DCFB6631A}</author>
    <author>tc={061BD4A1-62F0-429F-8AE0-9F7723C3CD92}</author>
    <author>Gricelly María Meza Sandoval</author>
    <author>tc={610F7471-269D-4965-A311-F1651A06D2D6}</author>
    <author>tc={91C64FC0-1767-46D1-8A63-E9C2E26B3A2A}</author>
  </authors>
  <commentList>
    <comment ref="I3" authorId="0" shapeId="0" xr:uid="{DFDAAB08-2FCA-4387-A8CE-E5A872643532}">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6CF89321-B002-41F4-83FE-B1E1C001EB4F}">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361B74E8-550D-45F5-B566-C3441988015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B6342941-511F-4EED-ACE2-DA61B6B2B6AF}">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89955DF3-6B9C-4AB9-A909-763CDBAF5F2A}">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DAE260E2-F689-4946-B623-386AF621CD35}">
      <text>
        <r>
          <rPr>
            <sz val="10"/>
            <color rgb="FF000000"/>
            <rFont val="Arial"/>
            <family val="2"/>
          </rPr>
          <t>Contraloría:
Funcionario responsable del cumplimiento de la meta formulada.</t>
        </r>
      </text>
    </comment>
    <comment ref="P12" authorId="0" shapeId="0" xr:uid="{24207716-0430-425A-BBBE-059A1254A51B}">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2" authorId="0" shapeId="0" xr:uid="{8A1FDA0E-49DD-45C0-949E-62E1492DFE57}">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2" authorId="0" shapeId="0" xr:uid="{A35179DC-3638-423D-B9D6-A78DA8B2C183}">
      <text>
        <r>
          <rPr>
            <sz val="10"/>
            <color rgb="FF000000"/>
            <rFont val="Arial"/>
            <family val="2"/>
          </rPr>
          <t>MONTO DEL PRESUPUESTO ASIGNADO A CADA META.</t>
        </r>
      </text>
    </comment>
    <comment ref="J13" authorId="0" shapeId="0" xr:uid="{BE3A6E28-05FF-42B0-863F-772C0FE0C997}">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39A056F4-5103-4481-AFCA-B7BFDAC92EFC}">
      <text>
        <r>
          <rPr>
            <sz val="10"/>
            <color rgb="FF000000"/>
            <rFont val="Arial"/>
            <family val="2"/>
          </rPr>
          <t>Columna con fórmula que muestra el porcentaje de la unidad de medida que se programa atender en el I semestre. NO SE DEBE ALTERAR.</t>
        </r>
      </text>
    </comment>
    <comment ref="L13" authorId="0" shapeId="0" xr:uid="{E3E3A5D4-104A-4271-8907-C0CB380F8218}">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9CB3FECC-F9D3-4F50-AA7E-20C8D1D30376}">
      <text>
        <r>
          <rPr>
            <sz val="10"/>
            <color rgb="FF000000"/>
            <rFont val="Arial"/>
            <family val="2"/>
          </rPr>
          <t>Columna con fórmula que muestra el porcentaje de la unidad de medida que se programa atender en el II semestre. NO SE DEBE ALTERAR.</t>
        </r>
      </text>
    </comment>
    <comment ref="N13" authorId="0" shapeId="0" xr:uid="{D6548646-9B63-483C-AAB0-3367CE7B1AE3}">
      <text>
        <r>
          <rPr>
            <sz val="10"/>
            <color rgb="FF000000"/>
            <rFont val="Arial"/>
            <family val="2"/>
          </rPr>
          <t>CORRESPONDE AL NÚMERO DE METAS FORMULADAS. ESTA COLUMNA REFLEJA SIEMPRE EL 100% DE LO PROGRAMADO.  NO SE DEBE ALTERAR PUES CONTIENE FÓRMULAS.</t>
        </r>
      </text>
    </comment>
    <comment ref="A14" authorId="0" shapeId="0" xr:uid="{91FB046E-AB8E-4958-877E-26BB0F7BBA5A}">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5918C436-99B5-460C-BB6A-900C47744570}">
      <text>
        <r>
          <rPr>
            <sz val="10"/>
            <color rgb="FF000000"/>
            <rFont val="Arial"/>
            <family val="2"/>
          </rPr>
          <t>Escoga 1 Mejora (si la meta responde a un objetivo de mejora) o 2 Operativo (si la meta responde a un objetivo operativo)</t>
        </r>
      </text>
    </comment>
    <comment ref="H14" authorId="0" shapeId="0" xr:uid="{C282A3B2-B34F-485C-A4AE-8A9ED8513CD6}">
      <text>
        <r>
          <rPr>
            <sz val="10"/>
            <color rgb="FF000000"/>
            <rFont val="Arial"/>
            <family val="2"/>
          </rPr>
          <t xml:space="preserve">Descripción de la meta
</t>
        </r>
      </text>
    </comment>
    <comment ref="K14" authorId="0" shapeId="0" xr:uid="{D655CE89-6FD1-40E9-A4D4-89B698A71AB2}">
      <text>
        <r>
          <rPr>
            <sz val="10"/>
            <color rgb="FF000000"/>
            <rFont val="Arial"/>
            <family val="2"/>
          </rPr>
          <t xml:space="preserve">Luís Roberto Sánchez Salazar:
</t>
        </r>
      </text>
    </comment>
    <comment ref="R15" authorId="1" shapeId="0" xr:uid="{F6E49339-C456-4E1F-A7CC-209CCFD05795}">
      <text>
        <t>[Comentario encadenado]
Su versión de Excel le permite leer este comentario encadenado; sin embargo, las ediciones que se apliquen se quitarán si el archivo se abre en una versión más reciente de Excel. Más información: https://go.microsoft.com/fwlink/?linkid=870924
Comentario:
    A ¢402.680.217,26 se le rebajó ¢100.000 en cada semestre</t>
      </text>
    </comment>
    <comment ref="S15" authorId="2" shapeId="0" xr:uid="{F6647FEE-8E79-419E-A813-801DCFB6631A}">
      <text>
        <t>[Comentario encadenado]
Su versión de Excel le permite leer este comentario encadenado; sin embargo, las ediciones que se apliquen se quitarán si el archivo se abre en una versión más reciente de Excel. Más información: https://go.microsoft.com/fwlink/?linkid=870924
Comentario:
    A ¢402.680.217,26 se le rebajó ¢100.000 en cada semestre</t>
      </text>
    </comment>
    <comment ref="R23" authorId="3" shapeId="0" xr:uid="{061BD4A1-62F0-429F-8AE0-9F7723C3CD92}">
      <text>
        <t>[Comentario encadenado]
Su versión de Excel le permite leer este comentario encadenado; sin embargo, las ediciones que se apliquen se quitarán si el archivo se abre en una versión más reciente de Excel. Más información: https://go.microsoft.com/fwlink/?linkid=870924
Comentario:
    A ¢400.000 se rebajó ¢268.266,55</t>
      </text>
    </comment>
    <comment ref="S59" authorId="4" shapeId="0" xr:uid="{321CAC7D-2065-45EF-8060-3744332E108E}">
      <text>
        <r>
          <rPr>
            <b/>
            <sz val="9"/>
            <color indexed="81"/>
            <rFont val="Tahoma"/>
            <charset val="1"/>
          </rPr>
          <t>Gricelly María Meza Sandoval:</t>
        </r>
        <r>
          <rPr>
            <sz val="9"/>
            <color indexed="81"/>
            <rFont val="Tahoma"/>
            <charset val="1"/>
          </rPr>
          <t xml:space="preserve">
Se rebaja ¢786.006,39 por ajuste presupuestario CGR</t>
        </r>
      </text>
    </comment>
    <comment ref="R105" authorId="5" shapeId="0" xr:uid="{610F7471-269D-4965-A311-F1651A06D2D6}">
      <text>
        <t>[Comentario encadenado]
Su versión de Excel le permite leer este comentario encadenado; sin embargo, las ediciones que se apliquen se quitarán si el archivo se abre en una versión más reciente de Excel. Más información: https://go.microsoft.com/fwlink/?linkid=870924
Comentario:
    A ¢1.810.364,50 se le rebaja ¢34.885,50 en cada semestre</t>
      </text>
    </comment>
    <comment ref="S105" authorId="6" shapeId="0" xr:uid="{91C64FC0-1767-46D1-8A63-E9C2E26B3A2A}">
      <text>
        <t>[Comentario encadenado]
Su versión de Excel le permite leer este comentario encadenado; sin embargo, las ediciones que se apliquen se quitarán si el archivo se abre en una versión más reciente de Excel. Más información: https://go.microsoft.com/fwlink/?linkid=870924
Comentario:
    A ¢1.810.364,50 se le rebaja ¢34.885,50 en cada semestre</t>
      </text>
    </comment>
  </commentList>
</comments>
</file>

<file path=xl/sharedStrings.xml><?xml version="1.0" encoding="utf-8"?>
<sst xmlns="http://schemas.openxmlformats.org/spreadsheetml/2006/main" count="2346" uniqueCount="429">
  <si>
    <t>PLAN OPERATIVO ANUAL</t>
  </si>
  <si>
    <t>MATRIZ DE DESEMPEÑO PROGRAMÁTICO</t>
  </si>
  <si>
    <t>PLANIFICACIÓN ESTRATÉGICA</t>
  </si>
  <si>
    <t>PLAN DE DESARROLLO MUNICIPAL</t>
  </si>
  <si>
    <t>PROGRAMA</t>
  </si>
  <si>
    <t>PROYECTO</t>
  </si>
  <si>
    <t>OBJETIVOS DE MEJORA Y/O OPERATIVOS</t>
  </si>
  <si>
    <t>META</t>
  </si>
  <si>
    <t>INDICADOR</t>
  </si>
  <si>
    <t>PROGRAMACIÓN DE LA META</t>
  </si>
  <si>
    <t>FUNCIONARIO RESPONSABLE</t>
  </si>
  <si>
    <t>ASIGNACIÓN PRESUPUESTARIA POR META</t>
  </si>
  <si>
    <t>%</t>
  </si>
  <si>
    <t>% de la meta a alcanzar</t>
  </si>
  <si>
    <t>I SEMESTRE</t>
  </si>
  <si>
    <t>II SEMESTRE</t>
  </si>
  <si>
    <t>AREA ESTRATÉGICA</t>
  </si>
  <si>
    <t>Descripción</t>
  </si>
  <si>
    <t>Capacidades municipales.</t>
  </si>
  <si>
    <t xml:space="preserve">Atender de las necesidades del personal, los servicios, materiales y suministros y bienes duradedos en forma eficiente y eficaz para la administraciòn </t>
  </si>
  <si>
    <t>Operativo</t>
  </si>
  <si>
    <t xml:space="preserve">Atención de las necesidades administrativas y de apoyo de las diferentes áreas de trabajo de la Administración.  </t>
  </si>
  <si>
    <t>Karla Lara Arias, coordinadora administrativa</t>
  </si>
  <si>
    <t>Administración General</t>
  </si>
  <si>
    <t>Atender de las necesidades del personal, los servicios, materiales y suministros y bienes duradedos en forma eficiente y eficaz de la Auditoría</t>
  </si>
  <si>
    <t>Auditoría Interna</t>
  </si>
  <si>
    <t xml:space="preserve">Realizar transferencias de Ley asignadas a las diferentes instituciones  </t>
  </si>
  <si>
    <t xml:space="preserve">Cantidad de recursos transferidos </t>
  </si>
  <si>
    <t>Registro de deuda, fondos y aportes</t>
  </si>
  <si>
    <t>Licencias adquiridas</t>
  </si>
  <si>
    <t>Jean Carlo Vargas Leon, Encargado de Desarrollo y programación tecnológica</t>
  </si>
  <si>
    <t>Servicio contratado</t>
  </si>
  <si>
    <t>Renovación de licencia  antivirus</t>
  </si>
  <si>
    <t>Eladio Mena Calderón, soporte y aplicaciones T.I.</t>
  </si>
  <si>
    <t>Equipo adquirido</t>
  </si>
  <si>
    <t>Contratación de mantenimiento preventivo del generador eléctrico.</t>
  </si>
  <si>
    <t>Contratar servicio de mantenimiento de sistema DECSIS</t>
  </si>
  <si>
    <t>Mejora</t>
  </si>
  <si>
    <t xml:space="preserve">Equipos adquiridos </t>
  </si>
  <si>
    <t>Innovación en servicios municipales.</t>
  </si>
  <si>
    <t>Brindar acceso a internet via Wi Fi a los ciudadanos para uso del Parque José Martí y alrededores</t>
  </si>
  <si>
    <t>Renovación de plataforma web para aprovisionamiento de dispositivos Access Point</t>
  </si>
  <si>
    <t>Servicios renovados</t>
  </si>
  <si>
    <t>Realizar diagnóstico, mantenimiento de equipos de centros de impresión</t>
  </si>
  <si>
    <t>Servicios contratados</t>
  </si>
  <si>
    <t>Contratar soporte externo a Central Telefónica</t>
  </si>
  <si>
    <t>Renovación de servicio de colocación de aplicativo movil en tiendas play store y apple store</t>
  </si>
  <si>
    <t>Empaste de libros de actas Municipales</t>
  </si>
  <si>
    <t>Kattia Salas Castro, secretaria de Concejo</t>
  </si>
  <si>
    <t>Desarrollar plan de capacitación institucional para el año 2023</t>
  </si>
  <si>
    <t>Jennifer Chaves Cubillo, encargada de Recursos Humanos</t>
  </si>
  <si>
    <t>Cantidad de liquidaciones canceladas</t>
  </si>
  <si>
    <t>Aporte para la contrataciòn de SICOP</t>
  </si>
  <si>
    <t>Jeffrey Miranda Mena, encargado de proveeduría</t>
  </si>
  <si>
    <t>SUBTOTALES</t>
  </si>
  <si>
    <t>TOTAL POR PROGRAMA</t>
  </si>
  <si>
    <t>Metas de Objetivos de Mejora</t>
  </si>
  <si>
    <t>Metas de Objetivos Operativos</t>
  </si>
  <si>
    <t>Metas formuladas para el programa</t>
  </si>
  <si>
    <t xml:space="preserve">MARCO GENERAL </t>
  </si>
  <si>
    <t>(Aspectos estratégicos generales)</t>
  </si>
  <si>
    <t>1. Nombre de la institución.</t>
  </si>
  <si>
    <t>MUNICIPALIDAD DE OROTINA</t>
  </si>
  <si>
    <t>2. Año del POA.</t>
  </si>
  <si>
    <t>3. Marco filosófico institucional.</t>
  </si>
  <si>
    <t xml:space="preserve">    3.1 Misión:</t>
  </si>
  <si>
    <t xml:space="preserve">    3.2 Visión:</t>
  </si>
  <si>
    <t xml:space="preserve">    3.3 Políticas institucionales:</t>
  </si>
  <si>
    <t xml:space="preserve">Se generará una estrategia de empleo inclusiva que dinamice la capacidad productiva y atracción de inversión con potencial económico en los diferentes sectores. </t>
  </si>
  <si>
    <t>Se desarrollarán acciones y programas en Seguridad Ciudadana, prevención de consumo de sustancias psicoactivas y disminución de la violencia contra las personas y sus bienes para la sana convivencia.</t>
  </si>
  <si>
    <t>Se fortalecerá las acciones destinadas a la sensibilización de la participación comunal y promoción de la identidad cultural e historia del cantón.</t>
  </si>
  <si>
    <t>Se garantizará infraestructura vial, infraestructura comunal y servicios de calidad para satisfacer las necesidades del cantón.</t>
  </si>
  <si>
    <t>El cantón contará con un ordenamiento territorial con enfoque de Desarrollo Sostenible.</t>
  </si>
  <si>
    <t>Se asegurará los espacios de coordinación entre la Municipalidad, organizaciones comunales e instituciones.</t>
  </si>
  <si>
    <t>Se implementarán acciones para el desarrollo sostenible en el cantón.</t>
  </si>
  <si>
    <t>Se asumirá y promoverá el enfoque de equidad de género en todos los proyectos que se desarrollen a nivel cantonal.</t>
  </si>
  <si>
    <t>4. Plan de Desarrollo Municipal.</t>
  </si>
  <si>
    <t>Nombre del Área estratégica</t>
  </si>
  <si>
    <t>Objetivo (s)  Estratégico (s) del Área</t>
  </si>
  <si>
    <t>Gestión del desarrollo local</t>
  </si>
  <si>
    <t>Desarrollar un proceso de crecimiento socioeconómico mediante la innovación tecnológica, dinámicas de gobierno abierto, formación laboral y aprovechamiento del potencial estratégico del cantón con la participación de los diferentes grupos productivos e institucionales.</t>
  </si>
  <si>
    <t>Obras públicas e infraestructura municipal.</t>
  </si>
  <si>
    <t>Desarrollar la infraestructura vial y espacios públicos del cantón de manera planificada, accesible y en armonía con el ambiente mediante la actualización y ejecución de los planes establecidos y la gestión interinstitucional.</t>
  </si>
  <si>
    <t>Atracción de inversiones.</t>
  </si>
  <si>
    <t>Posicionar al cantón como el mejor destino de inversión regional aprovechando su ubicación estratégica, las facilidades logísticas y propiciando las mejores condiciones locales que permitan el desarrollo de inversión sostenible, la generación de empleo y una mejor calidad de vida.</t>
  </si>
  <si>
    <t>Optimizar los servicios municipales mediante la innovación y control de calidad de los procesos que permitan su autosuficiencia, efectividad y accesibilidad en beneficio de los usuarios.</t>
  </si>
  <si>
    <t>Promover una gestión municipal proactiva a través del desarrollo de capacidades, habilidades y destrezas de las personas colaboradoras, que permita potenciar el crecimiento competitivo procurando el uso efectivo de los recursos tecnológicos, materiales y financieros disponibles.</t>
  </si>
  <si>
    <t>Recursos financieros.</t>
  </si>
  <si>
    <t>Optimizar los recursos financieros para una administración equilibrada de los ingresos y egresos de la Municipalidad que permitan el desarrollo de la gestión municipal en procura del bien público.</t>
  </si>
  <si>
    <t>5. Observaciones.</t>
  </si>
  <si>
    <t>La aprobación del Plan de Desarrollo Humano Cantonal (PDHC) y el Plan Estratégico Municipal (PEM se dio por parte del Concejo Municipal de Orotina, en el Acta de Sesión ordinaria No. 26 del 18 de Agosto del año 2020, según lo establecen los artículo 13 inciso a) y l) del Código Municipal.</t>
  </si>
  <si>
    <t>Elaborado por:</t>
  </si>
  <si>
    <t>Jeffrey Valerio Castro</t>
  </si>
  <si>
    <t>Fecha:</t>
  </si>
  <si>
    <t>PLANIFICACIÓN OPERATIVA</t>
  </si>
  <si>
    <t>I Semestre</t>
  </si>
  <si>
    <t>II Semestre</t>
  </si>
  <si>
    <t xml:space="preserve">Atender de las necesidades del personal, los servicios, materiales y suministros y bienes duradedos en forma eficiente y eficaz para el servicio de Aseo de Vias y Sitios Públicos </t>
  </si>
  <si>
    <t xml:space="preserve">Atención de las necesidades administrativas y de apoyo del servicio de Aseo de Vias y Sitios Públicos </t>
  </si>
  <si>
    <t>Adrian Laurent Solano, Encargado servicios Públicos</t>
  </si>
  <si>
    <t>01 Aseo de vías y sitios públicos.</t>
  </si>
  <si>
    <t>Otros</t>
  </si>
  <si>
    <t xml:space="preserve">Atender de las necesidades del personal, los servicios, materiales y suministros y bienes duradedos en forma eficiente y eficaz para el servicio de Cementerio </t>
  </si>
  <si>
    <t>Atención de las necesidades administrativas y de apoyo del servicio de Cementerio</t>
  </si>
  <si>
    <t>04 Cementerios</t>
  </si>
  <si>
    <t xml:space="preserve">Atender de las necesidades del personal, los servicios, materiales y suministros y bienes duradedos en forma eficiente y eficaz para el servicio de Parques o Obras de Ornato </t>
  </si>
  <si>
    <t xml:space="preserve">Atención de las necesidades administrativas y de apoyo del servicio de Parques o Obras de Ornato </t>
  </si>
  <si>
    <t>05 Parques y obras de ornato</t>
  </si>
  <si>
    <t>Atender de las necesidades del personal, los servicios, materiales y suministros y bienes duradedos en forma eficiente y eficaz para el servicio de Acueducto</t>
  </si>
  <si>
    <t>Atención de las necesidades administrativas y de apoyo del servicio de Acueducto</t>
  </si>
  <si>
    <t>06 Acueductos</t>
  </si>
  <si>
    <t>Atender de las necesidades del personal, los servicios, materiales y suministros y bienes duradedos en forma eficiente y eficaz para el servicio de Mercado</t>
  </si>
  <si>
    <t>Atención de las necesidades administrativas y de apoyo del servicio de Mercado</t>
  </si>
  <si>
    <t>07 Mercados, plazas y ferias</t>
  </si>
  <si>
    <t>Atender de las necesidades del personal, los servicios, materiales y suministros y bienes duradedos en forma eficiente y eficaz para el servicio de Basura</t>
  </si>
  <si>
    <t>Atención de las necesidades administrativas y de apoyo del servicio de Basura</t>
  </si>
  <si>
    <t>02 Recolección de basura</t>
  </si>
  <si>
    <t xml:space="preserve">Compra de materia prima para la desinfección de agua </t>
  </si>
  <si>
    <t>Contar con recursos económicos para contratar servicio de camiones cisterna para atención de emergencias en el servicio</t>
  </si>
  <si>
    <t>Contar con recursos económicos para el pago del contrato de pruebas de laboratorio del agua, para el cumplimiento de ley y reglamento de calidad del servicio</t>
  </si>
  <si>
    <t>Atender de las necesidades del personal, los servicios, materiales y suministros y bienes duradedos en forma eficiente y eficaz para el servicio de Aseo de Vias y Sitios Públicos</t>
  </si>
  <si>
    <t>Contratar empresa para realizar servicio de aseo de vías en el casco central</t>
  </si>
  <si>
    <t>Porcentaje de zonas cubiertas por el proveedor</t>
  </si>
  <si>
    <t>Contar con contenido presupuestario para  el pago de la empresa que brinda el servicio de poda y mantenimiento de los Parques y jardines en el casco central.</t>
  </si>
  <si>
    <t>Fortalecimiento de los servicios municipales garantizando la cobertura y satisfacción de las necesidades de la ciudadanía, con una gestión transparente, inclusiva, de mejora continua y sostenible.</t>
  </si>
  <si>
    <t>Contratar empresa para realizar limpieza de lotes baldios, eliminaciòn de botaderos clandestinos, asò como tala de àrboles en derecho de vìa y propiedades Municipales.</t>
  </si>
  <si>
    <t>Número de denuncias debidamente atendidas</t>
  </si>
  <si>
    <t>Keilor García Alvarado, Unidad de Gestión Ambiental</t>
  </si>
  <si>
    <t>25 Protección del medio ambiente</t>
  </si>
  <si>
    <t>Optimizar los servicios municipales mediante la innovación y control de calidad de los procesos que permitan su autosuficiencia, efectividad y accesibilidad en beneficio de los usuarios</t>
  </si>
  <si>
    <t>Contratar empresa para el servicio de recolección, transporte, disposición y tratamiento de los residuos ordinarios del cantón de Orotina</t>
  </si>
  <si>
    <t>Cantidad de toneladas métricas recolectadas y tratadas</t>
  </si>
  <si>
    <t>Implementación del servicio de recolección, transporte y gestión de los residuos valorizables " reciclaje"  y especiales en el cantón de Orotina.</t>
  </si>
  <si>
    <t>Porcentaje de los lodos</t>
  </si>
  <si>
    <t xml:space="preserve">Atender las necesidades en remuneraciones  del personal de mantenimiento de eficios </t>
  </si>
  <si>
    <t>Atención de las necesidades del personal de mantenimiento de edificio</t>
  </si>
  <si>
    <t>Jennifer Chavez Cubillo, encargada de Recursos Humanos</t>
  </si>
  <si>
    <t>27 Dirección de servicios y mantenimiento</t>
  </si>
  <si>
    <t xml:space="preserve">Atender emergencias cantonales que se generen en el cantón </t>
  </si>
  <si>
    <t>Atención de emergencias cantonales que se presenten en el cantón</t>
  </si>
  <si>
    <t>Javier Umaña Durán, encargado de infraestructura vial</t>
  </si>
  <si>
    <t>28 Atención de emergencias cantonales</t>
  </si>
  <si>
    <t>Apoyar la formación de los  jóvenes y emprendeduristas del cantón de Orotina</t>
  </si>
  <si>
    <t>Apoyar estudiantes de escasos recursos del cantón que desen estudian carreas ténicas</t>
  </si>
  <si>
    <t>Numero de personas beneficiadas con beca Municipal</t>
  </si>
  <si>
    <t>Belky Ortega Ledezma, Asistencia social</t>
  </si>
  <si>
    <t>10 Servicios Sociales y complementarios.</t>
  </si>
  <si>
    <t>Atender las necesidades en remuneraciones  del personal de Desarrollo y Control Urbano</t>
  </si>
  <si>
    <t>Atención de las necesidades del personal del Departamento de Desarrollo Urbano de la Municipalidad</t>
  </si>
  <si>
    <t>26 Desarrollo Urbano</t>
  </si>
  <si>
    <t>Desarrollar actividades relacionadas con  la  educativa, la cultura ,  la recreación y el deporte</t>
  </si>
  <si>
    <t>Contar con recursos económicos para realizar actividades educativas, culturales, recreativas, deportivas y de promoción laboral organizadas por área de Desarrollo Socieconómico de la Municipalidad de Orotina.</t>
  </si>
  <si>
    <t>Benjamín Rodríguez Vega, alcalde Municipal</t>
  </si>
  <si>
    <t>09 Educativos, culturales y deportivos</t>
  </si>
  <si>
    <t xml:space="preserve">Atender los programas sociales de impacto que se desarrollan en el cantón </t>
  </si>
  <si>
    <t>Atender las necesidades del programa para la red de cuido Adulto Mayot (CONAPAM) en el cantón de Orotina</t>
  </si>
  <si>
    <t>Cantidad de beneficiarios atendidos</t>
  </si>
  <si>
    <t xml:space="preserve">Belky Ortega Ledezma, Asistencia Social </t>
  </si>
  <si>
    <t>Atender las necesides en infraestructura pública y espacios comunales con la  participación ciudadana.</t>
  </si>
  <si>
    <t>Compra de materales para el mantenimiento de calles y caminos que se encuentren en mal estado.</t>
  </si>
  <si>
    <t>Obra planificada vrs obra ejecutada</t>
  </si>
  <si>
    <t>Javier Umaña Durán, encargado del departamento de  Infraestrura</t>
  </si>
  <si>
    <t>03 Mantenimiento de caminos y calles</t>
  </si>
  <si>
    <t>GRUPOS</t>
  </si>
  <si>
    <t>SUBGRUPOS</t>
  </si>
  <si>
    <t>06 Otros proyectos</t>
  </si>
  <si>
    <t>Atender de las necesidades del personal, los servicios, materiales y suministros y bienes duradedos en forma eficiente y eficaz para el servicio de Parques y Obras de Ornato</t>
  </si>
  <si>
    <t>Parques y zonas verdes</t>
  </si>
  <si>
    <t>Atender de las necesidades del personal, los servicios, materiales y suministros y bienes duradedos en forma eficiente y eficaz para el servicio de Cementerio</t>
  </si>
  <si>
    <t>Cementerios</t>
  </si>
  <si>
    <t>Atender de las necesidades del personal, los servicios, materiales y suministros y bienes duradedos en forma eficiente y eficaz para el servicio de Recolecciòn de residuos</t>
  </si>
  <si>
    <t>Disposición de desechos sólidos</t>
  </si>
  <si>
    <t>Toneladas métricas recolectadas</t>
  </si>
  <si>
    <t>02 Vías de comunicación terrestre</t>
  </si>
  <si>
    <t>Unidad Técnica de Gestión Vial</t>
  </si>
  <si>
    <t>Atención de los gastos viales relacionados con los servicios básicos para el manejo de la oficina.</t>
  </si>
  <si>
    <t>Karla Lara Árias, Coordinadora Administrativa</t>
  </si>
  <si>
    <t>Atención de los gastos viales relacionados con gastos administratavos para el manejo de proyectos viales por contratación.</t>
  </si>
  <si>
    <t>Juan Paulo González Calderón, Director de Planificación y Desarrollo Territorial</t>
  </si>
  <si>
    <t xml:space="preserve"> Desarrollo de infraestructura vial con gestión del riesgo y sostenibilidad que permita una conectividad y accesibilidad vehicular y peatonal acorde a la planificación vial vigente.</t>
  </si>
  <si>
    <t>Mantenimiento rutinario y atención de Emergencias de caminos del cantón de Orotina</t>
  </si>
  <si>
    <t>Demarcación vial calles urbanas del cantón</t>
  </si>
  <si>
    <t xml:space="preserve">Desarrollar proyectos de Mejoras Viales por Convenio con organizaciones comunales </t>
  </si>
  <si>
    <t>Cantidad de convenios realizados</t>
  </si>
  <si>
    <t xml:space="preserve">Yanory Madriz Arroyo, promotora  de desarrollo social </t>
  </si>
  <si>
    <t>Mantenimiento Proyecto BID Cuatro Esquinas Este</t>
  </si>
  <si>
    <t>Microempresas de Mantenimiento Vial</t>
  </si>
  <si>
    <t>Desarrollo de programas del Centro de Cuido de niños en vulnerabilidad (CECUDI)</t>
  </si>
  <si>
    <t>Obras de defensa y protección</t>
  </si>
  <si>
    <t>7 Otros proyectos</t>
  </si>
  <si>
    <t xml:space="preserve">Atender las necesidades del Plan anual de trabajo del Comité de la  Persona Joven </t>
  </si>
  <si>
    <t>Luis Miguel Valverde Ramírez, Comité Persona Joven</t>
  </si>
  <si>
    <t>8 Otros proyectos</t>
  </si>
  <si>
    <t>Atender de las necesidades del personal, de la dirección técnica de la Municipalidad de Orotina</t>
  </si>
  <si>
    <t>Dirección Técnica y Estudios</t>
  </si>
  <si>
    <t>Atender las necesidades para el buen funcionamiento del Proyecto CEFOCA de la Municipalidad de Orotina.</t>
  </si>
  <si>
    <t>Centros de enseñanza</t>
  </si>
  <si>
    <t>Administrar los recursos  materiales, y de servicios  para el buen funcionamiento de inmuebles municipales</t>
  </si>
  <si>
    <t xml:space="preserve">Atender las necesidades para el buen funcionamiento del Proyecto Mercadito Municipal </t>
  </si>
  <si>
    <t>Otras instalaciones</t>
  </si>
  <si>
    <t>Atender obligaciones financieras vigentes</t>
  </si>
  <si>
    <t>Cancelar las obligación financiera vigente con Institución Bancaria (intereses y amortización)</t>
  </si>
  <si>
    <t>07 Otros fondos e inversiones</t>
  </si>
  <si>
    <t>Otros fondos e inversiones</t>
  </si>
  <si>
    <t>Otros proyectos</t>
  </si>
  <si>
    <r>
      <t xml:space="preserve">PROGRAMA I: </t>
    </r>
    <r>
      <rPr>
        <sz val="10"/>
        <rFont val="Arial"/>
        <family val="2"/>
      </rPr>
      <t>DIRECCIÓN Y ADMINISTRACIÓN GENERAL</t>
    </r>
  </si>
  <si>
    <r>
      <t xml:space="preserve">MISIÓN:  </t>
    </r>
    <r>
      <rPr>
        <sz val="10"/>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</si>
  <si>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10"/>
        <rFont val="Arial"/>
        <family val="2"/>
      </rPr>
      <t>Acciones Administrativas</t>
    </r>
  </si>
  <si>
    <t>Gricelly Meza Sandoval, Control Interno</t>
  </si>
  <si>
    <t>Atender necesidades relacionadas con el Control Interno</t>
  </si>
  <si>
    <r>
      <t xml:space="preserve">PROGRAMA II: </t>
    </r>
    <r>
      <rPr>
        <sz val="10"/>
        <rFont val="Arial"/>
        <family val="2"/>
      </rPr>
      <t>SERVICIOS COMUNITARIOS</t>
    </r>
  </si>
  <si>
    <r>
      <t xml:space="preserve">MISIÓN:  </t>
    </r>
    <r>
      <rPr>
        <sz val="10"/>
        <rFont val="Arial"/>
        <family val="2"/>
      </rPr>
      <t>Brindar servicios a la comunidad con el fin de satisfacer sus necesidades.</t>
    </r>
  </si>
  <si>
    <r>
      <t xml:space="preserve">Producción final: </t>
    </r>
    <r>
      <rPr>
        <sz val="10"/>
        <rFont val="Arial"/>
        <family val="2"/>
      </rPr>
      <t>Servicios comunitarios</t>
    </r>
  </si>
  <si>
    <t>Mantenimiento de sistema de cámaras  de vigilancia de Cementerio</t>
  </si>
  <si>
    <t>Mantenimiento de sistema de cámaras  de vigilancia de Tanques</t>
  </si>
  <si>
    <t>Mantenimiento de sistema de cámaras  de vigilancia de Relleno Sanitario</t>
  </si>
  <si>
    <t>Contratación de servicio de Servidor Virtual Oracle en la nube.</t>
  </si>
  <si>
    <t>Compra de tableta para sistema de Filas "Yolanda"</t>
  </si>
  <si>
    <t>Adquirir licencia Adobe Acrobat Pro para Encargado de Plantaforma</t>
  </si>
  <si>
    <t>Cancelar prestaciones legales a funcionarios que se jubilan en el año 2023</t>
  </si>
  <si>
    <t>Karla Lara Arias, Coordinadora Administrativa</t>
  </si>
  <si>
    <t xml:space="preserve">Atender de las necesidades del personal, los servicios, materiales y suministros y bienes duradedos en forma eficiente y eficaz para el servicio de Mercado </t>
  </si>
  <si>
    <t>Atender de las necesidades del personal, los servicios, materiales y suministros y bienes duradedos en forma eficiente y eficaz para el servicio de Recolección de Basura</t>
  </si>
  <si>
    <t xml:space="preserve">Compra de maquinaria, equipo y mobiliario diverso (Valvulas, hidrómetros para el buen funcionamiento del servicio de Acueducto. </t>
  </si>
  <si>
    <t>Compra de hidrantes completos para instalación y renovación en el Acueducto Municipal.</t>
  </si>
  <si>
    <r>
      <t xml:space="preserve">PROGRAMA III: </t>
    </r>
    <r>
      <rPr>
        <sz val="10"/>
        <rFont val="Arial"/>
        <family val="2"/>
      </rPr>
      <t>INVERSIONES</t>
    </r>
  </si>
  <si>
    <r>
      <t xml:space="preserve">MISIÓN:  </t>
    </r>
    <r>
      <rPr>
        <sz val="10"/>
        <rFont val="Arial"/>
        <family val="2"/>
      </rPr>
      <t>Desarrollar proyectos de inversión a favor de la comunidad con el fin de satisfacer sus necesidades.</t>
    </r>
  </si>
  <si>
    <r>
      <t>Producción final:</t>
    </r>
    <r>
      <rPr>
        <sz val="10"/>
        <rFont val="Arial"/>
        <family val="2"/>
      </rPr>
      <t xml:space="preserve"> Proyectos de inversión</t>
    </r>
  </si>
  <si>
    <t>Adquirir maquinaria y equipo para realizar mantenimiento del servicio de Aseo de Vìas y Sitios Público.</t>
  </si>
  <si>
    <t>Adquirir maquinaria y equipo para realizar mantenimiento del servicio de Cementerio</t>
  </si>
  <si>
    <t>Mantenimiento y reparación de sistema de cámaras  de vigilancia</t>
  </si>
  <si>
    <t>Compra de propiedad contiguo a Complejo Narime</t>
  </si>
  <si>
    <t>Marielos Cordero Rojas, Directora de Hacienda Municipal</t>
  </si>
  <si>
    <t xml:space="preserve">Implementación del servicio de recolección, transporte y gestión de los residuos Orgánicos en el cantón de Orotina
</t>
  </si>
  <si>
    <t xml:space="preserve">Contratación de auditoría financiera para la supervisión de fondos de la Embajada de Japón- Gestión de Residuos Orgánicos. </t>
  </si>
  <si>
    <t>Mejoramiento se superficie de ruedo o sistemas de drenaje en los sectores de tratamiento superficial (sector de Guayabal y cuesta del Guapinol)  del camino 2-09-019 (Guayabal - Abopac)</t>
  </si>
  <si>
    <t>Mantenimiento de superficie de ruedo y sistemas de drenaje en el camino 2-09-020 (entre Colegio Santa Fe y Colegio Ricardo Castro Beer)</t>
  </si>
  <si>
    <t>Mantenimiento de superficie de ruedo y sistema de drenaje en el camino 2-09-009 (calle en Santa Rita de la ruta 27 a la plaza de deportes)</t>
  </si>
  <si>
    <t>Mejoramiento de la superficie de ruedo y sistemas de drenaje en el camino 2-09-048 (en los sectores de tratamiento superficial)</t>
  </si>
  <si>
    <t>Mantenimiento del sistema de drenaje y superficie de lastre en el camino 2-09-042 en la salida de Trinidad Vieja a la ruta 27 (por la cuesta del caracol)</t>
  </si>
  <si>
    <t>Mantenimiento de sistema de drenaje y superficie en asfalto en los sectores del camino 2-09-017 (Salida de Barrio el Carmen, calle asilo de ancianos, calle detrás de la estación de buses, calle paralela a la línea férrea por las palmas y calle frente a Orotina Online)</t>
  </si>
  <si>
    <t>Atención de las necesidades del personal de la Dirección Técnica de la Municipalidad de Orotina</t>
  </si>
  <si>
    <t>Atender las necesidades para el buen funcionamiento del Complejo  NARIME</t>
  </si>
  <si>
    <t>Jean Carlo Alpìzar Herra, Control Territorial</t>
  </si>
  <si>
    <t>Mejoramiento de áreas verdes comunales Villa Los Reyes Orotina</t>
  </si>
  <si>
    <t xml:space="preserve">Construcción de malla tipo ciclón de 2 metros altura por 70 metros de largo y la colocación de mobiliario urbano (2 mesas de cemento) en plaza deportes Cuatro Esquina 
</t>
  </si>
  <si>
    <t>Construcción de parada de autobuses en Barrio el Carmen, frente a Cementerio.</t>
  </si>
  <si>
    <t>Colación de alumbrado e instalación electrica en salón Multiuso en Escuela IDA el Vivero.</t>
  </si>
  <si>
    <t xml:space="preserve">Colocación de acera con protección para resguardo de la salida de estudiantes en la Escuela Nueva Santa Rita. </t>
  </si>
  <si>
    <t>Construcción de baterías de baños en salón Multiuso Escuela San Jerónimo</t>
  </si>
  <si>
    <t>Colocación de máquinas biomecánicas y luminarias solares en área comunal de EL Mastate.</t>
  </si>
  <si>
    <t>Construcción de 70 metros líneales de malla en la Escuela Parcelas ITCO de la Uvita.</t>
  </si>
  <si>
    <t>Cambio de Zinc del techo del comedor de la Escuela IDA Salinas</t>
  </si>
  <si>
    <t>Construcción de malla perimetral en terreno de Plaza Deportes de la Uvita.</t>
  </si>
  <si>
    <t>Compra e instalación de Cámaras de seguridad en la Escuela de Hacienda Vieja y Salón Multiuso.</t>
  </si>
  <si>
    <t>Contratar empresa para realizar servicio de Aseo de Vías en el casco central</t>
  </si>
  <si>
    <t>Encargadode Planificaciòn, Presupuesto y Control Interno</t>
  </si>
  <si>
    <t>Somos el Gobierno Local que promueve el desarrollo integral de sus habitantes y el territorio mediante la gestión de gobierno abierto.</t>
  </si>
  <si>
    <t>Ser un gobierno local modelo en la gestión de proyectos y prestación de servicios.</t>
  </si>
  <si>
    <t>Omar Villalobos Hernández, auditor Interno</t>
  </si>
  <si>
    <t>Atención de las labores administrativas y de apoyo en la auditoria Interna.</t>
  </si>
  <si>
    <t>Transferir recursos de Ley asignadas a las diferentes instituciones.</t>
  </si>
  <si>
    <t>Renovación de licencia  de correo electrónico y licencias de office 365.</t>
  </si>
  <si>
    <t>Renovación de Servicio de DNS.</t>
  </si>
  <si>
    <t>Contratación de soporte base de datos Oracle.</t>
  </si>
  <si>
    <t>Contratación de respaldos en la nube.</t>
  </si>
  <si>
    <t>Mantenimiento de sistema de cámaras  de vigilancia de NARIME.</t>
  </si>
  <si>
    <t>Compra de 4 discos externos para respaldo fisico de información en otra ubicación geográfica.</t>
  </si>
  <si>
    <t>Adquirir por suscripción de Suit Adobe Creative.</t>
  </si>
  <si>
    <t>Adquirir suscripción de Sistema de Evaluaciòn de Desempeño.</t>
  </si>
  <si>
    <t>Adquirir licencia para levantamiento topogràfico para Gestiòn Territorial.</t>
  </si>
  <si>
    <t>Compra de càmaras de vigilancia para instalar en la Plataforma de Servicios.</t>
  </si>
  <si>
    <t>Contar con recursos económicos para el pago de alquiler del terreno donde se encuentran los tanques de almacenamiento para atención de emergencias en el servicio</t>
  </si>
  <si>
    <t>Atender de las necesidades del personal, los servicios, materiales y suministros y bienes duradedos en forma eficiente y eficaz para el servicio de Acueducto.</t>
  </si>
  <si>
    <t>Construcción según diseño pluvial y contexto Urbano de acceso principal a Orotina</t>
  </si>
  <si>
    <t xml:space="preserve">Contratación de profesional para cumplir con la Ley 10046 </t>
  </si>
  <si>
    <t>Un profesional contratado</t>
  </si>
  <si>
    <t>Benjamín Rodríguez Vega</t>
  </si>
  <si>
    <t>04 Obras urbanísticas</t>
  </si>
  <si>
    <t>Porcentaje de recursos ejecutado entre recursos presupuestados</t>
  </si>
  <si>
    <t>Cantidad de licencias renovadas</t>
  </si>
  <si>
    <t xml:space="preserve">Cantidad de equipos adquiridos </t>
  </si>
  <si>
    <t>Cantidad de mantenimientos realizados</t>
  </si>
  <si>
    <t>Cantidad de recursos ejecutados entre cantidad de recursos presupuestados</t>
  </si>
  <si>
    <t>Propiedades adquiridas</t>
  </si>
  <si>
    <t>Contratar empresas para realizar mejoras en las nacientes del Acueducto Municipal</t>
  </si>
  <si>
    <t>Cantidad de recursos ejecutados entre recursos presupuestados</t>
  </si>
  <si>
    <t>Marielos Cordero Rojas, Directora de Hacienda</t>
  </si>
  <si>
    <t xml:space="preserve">Atención de las necesidades del personal, los servicios, materiales y suministros y bienes duradedos en forma eficiente y eficaz para de la Unidad de infraestructura vial </t>
  </si>
  <si>
    <t xml:space="preserve">Atender de las necesidades del personal, los servicios, materiales y suministros y bienes duradedos en forma eficiente y eficaz para la administración </t>
  </si>
  <si>
    <t>Adquirir tres teléfonos móviles para lectura del Acueducto</t>
  </si>
  <si>
    <t>Atender de las necesidades del personal, los servicios, materiales y suministros y bienes duraderos en forma eficiente y eficaz para el servicio de Acueducto</t>
  </si>
  <si>
    <t>Contar con la maquinaria y equipo necesario para realizar el mantenimiento óptimo del servicio de Parques</t>
  </si>
  <si>
    <t>Contratar estudio para realizar búsqueda de una propiedad idónea para nuevo Cementerio Municipal</t>
  </si>
  <si>
    <t>Contratación de empresa para dar mantenimiento y reparación del Play Ground y embellecimiento de espacios externos del Mercado Municipal.</t>
  </si>
  <si>
    <t>Contratación por obra total para la instalación de malla "jordomex" en las puertas principales del mercado Municipal</t>
  </si>
  <si>
    <t>Gastos viales relacionados con Recursos Humanos (Planillas, Cargas Sociales, seguros del trabajador, uniforme, artículos de seguridad, etc.)</t>
  </si>
  <si>
    <t>Atención de los gastos viales relacionados con mantenimiento de equipos y artículos de oficina.</t>
  </si>
  <si>
    <t>Atención de las necesidades en combustibles y mantenimiento de maquinaria y equipo para trabajos de la cuadrilla vial</t>
  </si>
  <si>
    <t>Reconstrucción de Puentes y Estructuras Mayores para Drenajes.</t>
  </si>
  <si>
    <t>Construcción de aceras y cordones de caño de la Red Vial Cantonal</t>
  </si>
  <si>
    <t>Construcción de 100 metros lineales de malla perimetral en terreno del Salón Comunal de la Uvita.</t>
  </si>
  <si>
    <t>I</t>
  </si>
  <si>
    <t>II</t>
  </si>
  <si>
    <t>III</t>
  </si>
  <si>
    <t>TOTAL</t>
  </si>
  <si>
    <t>P1-01</t>
  </si>
  <si>
    <t>P1-02</t>
  </si>
  <si>
    <t>No. Meta</t>
  </si>
  <si>
    <t>P1-03</t>
  </si>
  <si>
    <t>P1-04</t>
  </si>
  <si>
    <t>P1-05</t>
  </si>
  <si>
    <t>P1-06</t>
  </si>
  <si>
    <t>P1-07</t>
  </si>
  <si>
    <t>P1-08</t>
  </si>
  <si>
    <t>P1-09</t>
  </si>
  <si>
    <t>P1-11</t>
  </si>
  <si>
    <t>P1-13</t>
  </si>
  <si>
    <t>P1-12</t>
  </si>
  <si>
    <t>P1-14</t>
  </si>
  <si>
    <t>P1-15</t>
  </si>
  <si>
    <t>P1-16</t>
  </si>
  <si>
    <t>P1-17</t>
  </si>
  <si>
    <t>P1-18</t>
  </si>
  <si>
    <t>P1-19</t>
  </si>
  <si>
    <t>P1-20</t>
  </si>
  <si>
    <t>P1-21</t>
  </si>
  <si>
    <t>P1-22</t>
  </si>
  <si>
    <t>P1-25</t>
  </si>
  <si>
    <t>P1-23</t>
  </si>
  <si>
    <t>P1-24</t>
  </si>
  <si>
    <t>P1-26</t>
  </si>
  <si>
    <t>P1-27</t>
  </si>
  <si>
    <t>P1-28</t>
  </si>
  <si>
    <t>P1-29</t>
  </si>
  <si>
    <t>P1-30</t>
  </si>
  <si>
    <t>Tipo meta</t>
  </si>
  <si>
    <t>Còdigo</t>
  </si>
  <si>
    <t>P2-01</t>
  </si>
  <si>
    <t>P2-02</t>
  </si>
  <si>
    <t>P2-03</t>
  </si>
  <si>
    <t>P2-04</t>
  </si>
  <si>
    <t>P2-05</t>
  </si>
  <si>
    <t>P2-07</t>
  </si>
  <si>
    <t>P2-08</t>
  </si>
  <si>
    <t>P2-10</t>
  </si>
  <si>
    <t>P2-11</t>
  </si>
  <si>
    <t>P2-13</t>
  </si>
  <si>
    <t>P2-09</t>
  </si>
  <si>
    <t>P2-14</t>
  </si>
  <si>
    <t>P2-06</t>
  </si>
  <si>
    <t>P2-17</t>
  </si>
  <si>
    <t>P2-12</t>
  </si>
  <si>
    <t>P2-18</t>
  </si>
  <si>
    <t>P2-19</t>
  </si>
  <si>
    <t>P2-21</t>
  </si>
  <si>
    <t>P2-22</t>
  </si>
  <si>
    <t>P2-23</t>
  </si>
  <si>
    <t>P2-24</t>
  </si>
  <si>
    <t>P2-16</t>
  </si>
  <si>
    <t>P2-15</t>
  </si>
  <si>
    <t>P2-20</t>
  </si>
  <si>
    <t>Nota: Se eliminó meta ¢3.000.000 de cámaras para el área de plataforma.</t>
  </si>
  <si>
    <t>PAO Aprobado CGR</t>
  </si>
  <si>
    <t>diferencia</t>
  </si>
  <si>
    <t>Contratación de empresa  para brindar el servicios de operación y mantenimiento de la planta de tratamiento de aguas residuales del proyecto ambiental pacífico central Orotina (PTAR-PAPCO).</t>
  </si>
  <si>
    <t>P3-07</t>
  </si>
  <si>
    <t>P3-05</t>
  </si>
  <si>
    <t>P3-03</t>
  </si>
  <si>
    <t>P3-14</t>
  </si>
  <si>
    <t>P3-09</t>
  </si>
  <si>
    <t>P3-10</t>
  </si>
  <si>
    <t>P3-11</t>
  </si>
  <si>
    <t>P3-12</t>
  </si>
  <si>
    <t>P3-13</t>
  </si>
  <si>
    <t>P3-15</t>
  </si>
  <si>
    <t>P3-16</t>
  </si>
  <si>
    <t>P3-19</t>
  </si>
  <si>
    <t>P3-36</t>
  </si>
  <si>
    <t>P3-37</t>
  </si>
  <si>
    <t>P3-38</t>
  </si>
  <si>
    <t>P3-39</t>
  </si>
  <si>
    <t>P3-35</t>
  </si>
  <si>
    <t>P3-41</t>
  </si>
  <si>
    <t>P3-42</t>
  </si>
  <si>
    <t>P3-46</t>
  </si>
  <si>
    <t>P3-20</t>
  </si>
  <si>
    <t>P3-01</t>
  </si>
  <si>
    <t>P3-02</t>
  </si>
  <si>
    <t>P3-04</t>
  </si>
  <si>
    <t>P3-06</t>
  </si>
  <si>
    <t>P3-08</t>
  </si>
  <si>
    <t>P3-21</t>
  </si>
  <si>
    <t>P3-22</t>
  </si>
  <si>
    <t>P3-23</t>
  </si>
  <si>
    <t>P3-24</t>
  </si>
  <si>
    <t>P3-25</t>
  </si>
  <si>
    <t>P3-26</t>
  </si>
  <si>
    <t>P3-27</t>
  </si>
  <si>
    <t>P3-28</t>
  </si>
  <si>
    <t>P3-29</t>
  </si>
  <si>
    <t>P3-30</t>
  </si>
  <si>
    <t>P3-31</t>
  </si>
  <si>
    <t>P3-32</t>
  </si>
  <si>
    <t>P3-33</t>
  </si>
  <si>
    <t>P3-34</t>
  </si>
  <si>
    <t>P3-40</t>
  </si>
  <si>
    <t>P3-43</t>
  </si>
  <si>
    <t>P3-44</t>
  </si>
  <si>
    <t>P3-45</t>
  </si>
  <si>
    <t>P3-47</t>
  </si>
  <si>
    <t>P3-48</t>
  </si>
  <si>
    <t>P3-49</t>
  </si>
  <si>
    <t>P3-50</t>
  </si>
  <si>
    <t>P3-51</t>
  </si>
  <si>
    <t>P3-52</t>
  </si>
  <si>
    <t>P3-53</t>
  </si>
  <si>
    <t>P3-54</t>
  </si>
  <si>
    <t>P3-55</t>
  </si>
  <si>
    <t>P3-56</t>
  </si>
  <si>
    <t>P3-57</t>
  </si>
  <si>
    <t>P3-58</t>
  </si>
  <si>
    <t>PROGRAMA I, II Y III</t>
  </si>
  <si>
    <r>
      <t xml:space="preserve">MISIÓN:  </t>
    </r>
    <r>
      <rPr>
        <sz val="11"/>
        <rFont val="Calibri"/>
        <family val="2"/>
        <scheme val="minor"/>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</si>
  <si>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t>DESCRIPCIÓN</t>
  </si>
  <si>
    <t>TIPO MET</t>
  </si>
  <si>
    <t>CÓDIGO</t>
  </si>
  <si>
    <t>N° META</t>
  </si>
  <si>
    <t>% DE LA META A ALCANZAR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</si>
</sst>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 #,##0.00_-;_-* &quot;-&quot;??_-;_-@"/>
  </numFmts>
  <fonts count="24" x14ac:knownFonts="1">
    <font>
      <sz val="11"/>
      <color theme="1"/>
      <name val="Calibri"/>
      <family val="2"/>
      <scheme val="minor"/>
    </font>
    <font>
      <sz val="10"/>
      <color theme="1"/>
      <name val="Arial"/>
      <family val="2"/>
    </font>
    <font>
      <b/>
      <sz val="11"/>
      <color theme="1"/>
      <name val="Arial"/>
      <family val="2"/>
    </font>
    <font>
      <b/>
      <sz val="10"/>
      <color theme="1"/>
      <name val="Arial"/>
      <family val="2"/>
    </font>
    <font>
      <sz val="10"/>
      <name val="Arial"/>
      <family val="2"/>
    </font>
    <font>
      <sz val="10"/>
      <color rgb="FF000000"/>
      <name val="Arial"/>
      <family val="2"/>
    </font>
    <font>
      <b/>
      <sz val="10"/>
      <color rgb="FFDAEEF3"/>
      <name val="Arial"/>
      <family val="2"/>
    </font>
    <font>
      <b/>
      <sz val="10"/>
      <color rgb="FF0000FF"/>
      <name val="Arial"/>
      <family val="2"/>
    </font>
    <font>
      <vertAlign val="superscript"/>
      <sz val="10"/>
      <color theme="1"/>
      <name val="Arial"/>
      <family val="2"/>
    </font>
    <font>
      <sz val="10"/>
      <color theme="1"/>
      <name val="Calibri"/>
      <family val="2"/>
      <scheme val="minor"/>
    </font>
    <font>
      <sz val="11"/>
      <color theme="1"/>
      <name val="Calibri"/>
      <family val="2"/>
      <scheme val="minor"/>
    </font>
    <font>
      <sz val="8"/>
      <name val="Calibri"/>
      <family val="2"/>
      <scheme val="minor"/>
    </font>
    <font>
      <sz val="9"/>
      <color theme="1"/>
      <name val="Arial"/>
      <family val="2"/>
    </font>
    <font>
      <b/>
      <sz val="11"/>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0"/>
      <name val="Calibri"/>
      <family val="2"/>
      <scheme val="minor"/>
    </font>
    <font>
      <sz val="9"/>
      <color theme="1"/>
      <name val="Calibri"/>
      <family val="2"/>
      <scheme val="minor"/>
    </font>
    <font>
      <b/>
      <u val="singleAccounting"/>
      <sz val="11"/>
      <color theme="1"/>
      <name val="Calibri"/>
      <family val="2"/>
      <scheme val="minor"/>
    </font>
    <font>
      <sz val="10"/>
      <color rgb="FFFF0000"/>
      <name val="Calibri"/>
      <family val="2"/>
      <scheme val="minor"/>
    </font>
    <font>
      <b/>
      <i/>
      <sz val="10"/>
      <color rgb="FFFF0000"/>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rgb="FFB2A1C7"/>
        <bgColor rgb="FFB2A1C7"/>
      </patternFill>
    </fill>
    <fill>
      <patternFill patternType="solid">
        <fgColor rgb="FF99CCFF"/>
        <bgColor rgb="FF99CCFF"/>
      </patternFill>
    </fill>
    <fill>
      <patternFill patternType="solid">
        <fgColor theme="0"/>
        <bgColor indexed="64"/>
      </patternFill>
    </fill>
    <fill>
      <patternFill patternType="solid">
        <fgColor rgb="FFFFCC99"/>
        <bgColor rgb="FFFFCC99"/>
      </patternFill>
    </fill>
    <fill>
      <patternFill patternType="solid">
        <fgColor rgb="FFCCFFCC"/>
        <bgColor rgb="FFCCFFCC"/>
      </patternFill>
    </fill>
    <fill>
      <patternFill patternType="solid">
        <fgColor rgb="FFFFFF00"/>
        <bgColor rgb="FFFFFF00"/>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s>
  <borders count="82">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top/>
      <bottom style="medium">
        <color rgb="FF000000"/>
      </bottom>
      <diagonal/>
    </border>
    <border>
      <left style="thin">
        <color rgb="FF000000"/>
      </left>
      <right style="medium">
        <color indexed="64"/>
      </right>
      <top/>
      <bottom style="medium">
        <color rgb="FF000000"/>
      </bottom>
      <diagonal/>
    </border>
    <border>
      <left style="medium">
        <color indexed="64"/>
      </left>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indexed="64"/>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rgb="FF000000"/>
      </right>
      <top/>
      <bottom/>
      <diagonal/>
    </border>
  </borders>
  <cellStyleXfs count="4">
    <xf numFmtId="0" fontId="0" fillId="0" borderId="0"/>
    <xf numFmtId="0" fontId="4" fillId="0" borderId="0"/>
    <xf numFmtId="9" fontId="10" fillId="0" borderId="0" applyFont="0" applyFill="0" applyBorder="0" applyAlignment="0" applyProtection="0"/>
    <xf numFmtId="43" fontId="10" fillId="0" borderId="0" applyFont="0" applyFill="0" applyBorder="0" applyAlignment="0" applyProtection="0"/>
  </cellStyleXfs>
  <cellXfs count="382">
    <xf numFmtId="0" fontId="0" fillId="0" borderId="0" xfId="0"/>
    <xf numFmtId="0" fontId="1" fillId="0" borderId="0" xfId="0" applyFont="1"/>
    <xf numFmtId="4" fontId="3" fillId="0" borderId="0" xfId="0" applyNumberFormat="1" applyFont="1" applyAlignment="1">
      <alignment horizontal="center"/>
    </xf>
    <xf numFmtId="4" fontId="1" fillId="0" borderId="0" xfId="0" applyNumberFormat="1" applyFont="1"/>
    <xf numFmtId="0" fontId="6" fillId="0" borderId="0" xfId="0" applyFont="1" applyAlignment="1">
      <alignment horizontal="center"/>
    </xf>
    <xf numFmtId="0" fontId="3" fillId="0" borderId="0" xfId="0" applyFont="1" applyAlignment="1">
      <alignment horizontal="left"/>
    </xf>
    <xf numFmtId="0" fontId="3" fillId="9" borderId="1" xfId="0" applyFont="1" applyFill="1" applyBorder="1" applyAlignment="1">
      <alignment horizontal="left" vertical="top"/>
    </xf>
    <xf numFmtId="0" fontId="7" fillId="0" borderId="0" xfId="0" applyFont="1" applyAlignment="1">
      <alignment horizontal="left"/>
    </xf>
    <xf numFmtId="0" fontId="3" fillId="0" borderId="0" xfId="0" applyFont="1" applyAlignment="1">
      <alignment horizontal="left" vertical="top"/>
    </xf>
    <xf numFmtId="0" fontId="1" fillId="0" borderId="0" xfId="0" applyFont="1" applyAlignment="1">
      <alignment horizontal="left"/>
    </xf>
    <xf numFmtId="0" fontId="1" fillId="0" borderId="1" xfId="0" applyFont="1" applyBorder="1" applyAlignment="1">
      <alignment horizontal="justify" vertical="top" wrapText="1"/>
    </xf>
    <xf numFmtId="0" fontId="2" fillId="0" borderId="0" xfId="0" applyFont="1" applyAlignment="1">
      <alignment horizontal="left" vertical="top"/>
    </xf>
    <xf numFmtId="0" fontId="3" fillId="0" borderId="0" xfId="0" applyFont="1" applyAlignment="1">
      <alignment horizontal="right" vertical="top"/>
    </xf>
    <xf numFmtId="0" fontId="1" fillId="0" borderId="1" xfId="0" applyFont="1" applyBorder="1" applyAlignment="1">
      <alignment horizontal="left" vertical="top"/>
    </xf>
    <xf numFmtId="4" fontId="3" fillId="0" borderId="0" xfId="0" applyNumberFormat="1" applyFont="1" applyAlignment="1">
      <alignment horizontal="left" vertical="top"/>
    </xf>
    <xf numFmtId="0" fontId="3" fillId="0" borderId="0" xfId="0" applyFont="1"/>
    <xf numFmtId="0" fontId="8"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4" fontId="3" fillId="0" borderId="0" xfId="0" applyNumberFormat="1" applyFont="1" applyAlignment="1">
      <alignment horizontal="left"/>
    </xf>
    <xf numFmtId="0" fontId="9" fillId="0" borderId="0" xfId="0" applyFont="1"/>
    <xf numFmtId="0" fontId="3" fillId="4" borderId="19" xfId="0" applyFont="1" applyFill="1" applyBorder="1" applyAlignment="1">
      <alignment horizontal="center" vertical="center"/>
    </xf>
    <xf numFmtId="165" fontId="1" fillId="0" borderId="25" xfId="0" applyNumberFormat="1" applyFont="1" applyBorder="1" applyAlignment="1">
      <alignment horizontal="right" vertical="top"/>
    </xf>
    <xf numFmtId="165" fontId="1" fillId="6" borderId="25" xfId="0" applyNumberFormat="1" applyFont="1" applyFill="1" applyBorder="1" applyAlignment="1">
      <alignment horizontal="left" vertical="top"/>
    </xf>
    <xf numFmtId="0" fontId="1" fillId="0" borderId="25" xfId="0" applyFont="1" applyBorder="1" applyAlignment="1">
      <alignment horizontal="justify" vertical="top" wrapText="1"/>
    </xf>
    <xf numFmtId="0" fontId="1" fillId="0" borderId="25" xfId="0" applyFont="1" applyBorder="1" applyAlignment="1">
      <alignment horizontal="center" vertical="top"/>
    </xf>
    <xf numFmtId="0" fontId="1" fillId="6" borderId="25" xfId="0" applyFont="1" applyFill="1" applyBorder="1" applyAlignment="1">
      <alignment horizontal="justify" vertical="top" wrapText="1"/>
    </xf>
    <xf numFmtId="0" fontId="3" fillId="7" borderId="15" xfId="0" applyFont="1" applyFill="1" applyBorder="1" applyAlignment="1">
      <alignment vertical="center"/>
    </xf>
    <xf numFmtId="0" fontId="3" fillId="7" borderId="11" xfId="0" applyFont="1" applyFill="1" applyBorder="1" applyAlignment="1">
      <alignment vertical="center"/>
    </xf>
    <xf numFmtId="0" fontId="3" fillId="7" borderId="16" xfId="0" applyFont="1" applyFill="1" applyBorder="1" applyAlignment="1">
      <alignment horizontal="center" vertical="center"/>
    </xf>
    <xf numFmtId="0" fontId="3" fillId="7" borderId="26" xfId="0" applyFont="1" applyFill="1" applyBorder="1" applyAlignment="1">
      <alignment vertical="center"/>
    </xf>
    <xf numFmtId="0" fontId="3" fillId="7" borderId="23" xfId="0" applyFont="1" applyFill="1" applyBorder="1" applyAlignment="1">
      <alignment vertical="center"/>
    </xf>
    <xf numFmtId="164" fontId="3" fillId="7" borderId="23" xfId="0" applyNumberFormat="1" applyFont="1" applyFill="1" applyBorder="1" applyAlignment="1">
      <alignment vertical="center"/>
    </xf>
    <xf numFmtId="164" fontId="3" fillId="7" borderId="23" xfId="0" applyNumberFormat="1" applyFont="1" applyFill="1" applyBorder="1" applyAlignment="1">
      <alignment horizontal="center" vertical="center"/>
    </xf>
    <xf numFmtId="4" fontId="3" fillId="7" borderId="27" xfId="0" applyNumberFormat="1" applyFont="1" applyFill="1" applyBorder="1" applyAlignment="1">
      <alignment vertical="center"/>
    </xf>
    <xf numFmtId="4" fontId="3" fillId="3" borderId="7" xfId="0" applyNumberFormat="1" applyFont="1" applyFill="1" applyBorder="1" applyAlignment="1">
      <alignment vertical="center"/>
    </xf>
    <xf numFmtId="4" fontId="3" fillId="3" borderId="4" xfId="0" applyNumberFormat="1" applyFont="1" applyFill="1" applyBorder="1" applyAlignment="1">
      <alignment vertical="center"/>
    </xf>
    <xf numFmtId="0" fontId="3" fillId="3" borderId="7" xfId="0" applyFont="1" applyFill="1" applyBorder="1" applyAlignment="1">
      <alignment horizontal="center" vertical="center"/>
    </xf>
    <xf numFmtId="9" fontId="3" fillId="3" borderId="4" xfId="0" applyNumberFormat="1" applyFont="1" applyFill="1" applyBorder="1" applyAlignment="1">
      <alignment vertical="center"/>
    </xf>
    <xf numFmtId="4" fontId="3" fillId="8" borderId="2" xfId="0" applyNumberFormat="1" applyFont="1" applyFill="1" applyBorder="1" applyAlignment="1">
      <alignment vertical="center"/>
    </xf>
    <xf numFmtId="9" fontId="3" fillId="8" borderId="2" xfId="0" applyNumberFormat="1" applyFont="1" applyFill="1" applyBorder="1" applyAlignment="1">
      <alignment vertical="center"/>
    </xf>
    <xf numFmtId="0" fontId="3" fillId="8" borderId="2" xfId="0" applyFont="1" applyFill="1" applyBorder="1" applyAlignment="1">
      <alignment horizontal="center" vertical="center"/>
    </xf>
    <xf numFmtId="9" fontId="3" fillId="8" borderId="1" xfId="0" applyNumberFormat="1" applyFont="1" applyFill="1" applyBorder="1" applyAlignment="1">
      <alignment vertical="center"/>
    </xf>
    <xf numFmtId="9" fontId="3" fillId="8" borderId="13" xfId="0" applyNumberFormat="1" applyFont="1" applyFill="1" applyBorder="1" applyAlignment="1">
      <alignment vertical="center"/>
    </xf>
    <xf numFmtId="0" fontId="3" fillId="4" borderId="4" xfId="0" applyFont="1" applyFill="1" applyBorder="1" applyAlignment="1">
      <alignment horizontal="center"/>
    </xf>
    <xf numFmtId="0" fontId="3" fillId="4" borderId="29" xfId="0" applyFont="1" applyFill="1" applyBorder="1" applyAlignment="1">
      <alignment horizontal="center" vertical="center"/>
    </xf>
    <xf numFmtId="4" fontId="3" fillId="3" borderId="2" xfId="0" applyNumberFormat="1" applyFont="1" applyFill="1" applyBorder="1" applyAlignment="1">
      <alignment vertical="center"/>
    </xf>
    <xf numFmtId="4" fontId="3" fillId="3" borderId="1" xfId="0" applyNumberFormat="1" applyFont="1" applyFill="1" applyBorder="1" applyAlignment="1">
      <alignment vertical="center"/>
    </xf>
    <xf numFmtId="0" fontId="3" fillId="3" borderId="2" xfId="0" applyFont="1" applyFill="1" applyBorder="1" applyAlignment="1">
      <alignment horizontal="center" vertical="center"/>
    </xf>
    <xf numFmtId="9" fontId="3" fillId="3" borderId="1" xfId="0" applyNumberFormat="1" applyFont="1" applyFill="1" applyBorder="1" applyAlignment="1">
      <alignment vertical="center"/>
    </xf>
    <xf numFmtId="4" fontId="3" fillId="8" borderId="16" xfId="0" applyNumberFormat="1" applyFont="1" applyFill="1" applyBorder="1" applyAlignment="1">
      <alignment vertical="center"/>
    </xf>
    <xf numFmtId="9" fontId="3" fillId="8" borderId="16" xfId="0" applyNumberFormat="1" applyFont="1" applyFill="1" applyBorder="1" applyAlignment="1">
      <alignment vertical="center"/>
    </xf>
    <xf numFmtId="0" fontId="3" fillId="8" borderId="16" xfId="0" applyFont="1" applyFill="1" applyBorder="1" applyAlignment="1">
      <alignment horizontal="center" vertical="center"/>
    </xf>
    <xf numFmtId="9" fontId="3" fillId="8" borderId="11" xfId="0" applyNumberFormat="1" applyFont="1" applyFill="1" applyBorder="1" applyAlignment="1">
      <alignment vertical="center"/>
    </xf>
    <xf numFmtId="0" fontId="3" fillId="3" borderId="2" xfId="0" applyFont="1" applyFill="1" applyBorder="1" applyAlignment="1">
      <alignment vertical="center"/>
    </xf>
    <xf numFmtId="0" fontId="3" fillId="8" borderId="2" xfId="0" applyFont="1" applyFill="1" applyBorder="1" applyAlignment="1">
      <alignment vertical="center"/>
    </xf>
    <xf numFmtId="0" fontId="3" fillId="8" borderId="16" xfId="0" applyFont="1" applyFill="1" applyBorder="1" applyAlignment="1">
      <alignment vertical="center"/>
    </xf>
    <xf numFmtId="0" fontId="3" fillId="2" borderId="31" xfId="0" applyFont="1" applyFill="1" applyBorder="1" applyAlignment="1">
      <alignment horizontal="center" vertical="center" wrapText="1"/>
    </xf>
    <xf numFmtId="0" fontId="3" fillId="3" borderId="34" xfId="0" applyFont="1" applyFill="1" applyBorder="1" applyAlignment="1">
      <alignment horizontal="center" vertical="center" wrapText="1"/>
    </xf>
    <xf numFmtId="4" fontId="3" fillId="7" borderId="39" xfId="0" applyNumberFormat="1" applyFont="1" applyFill="1" applyBorder="1" applyAlignment="1">
      <alignment vertical="center"/>
    </xf>
    <xf numFmtId="4" fontId="3" fillId="7" borderId="40" xfId="0" applyNumberFormat="1" applyFont="1" applyFill="1" applyBorder="1" applyAlignment="1">
      <alignment vertical="center"/>
    </xf>
    <xf numFmtId="4" fontId="3" fillId="3" borderId="41" xfId="0" applyNumberFormat="1" applyFont="1" applyFill="1" applyBorder="1" applyAlignment="1">
      <alignment vertical="center"/>
    </xf>
    <xf numFmtId="4" fontId="3" fillId="3" borderId="35" xfId="0" applyNumberFormat="1" applyFont="1" applyFill="1" applyBorder="1" applyAlignment="1">
      <alignment vertical="center"/>
    </xf>
    <xf numFmtId="4" fontId="3" fillId="8" borderId="42" xfId="0" applyNumberFormat="1" applyFont="1" applyFill="1" applyBorder="1" applyAlignment="1">
      <alignment vertical="center"/>
    </xf>
    <xf numFmtId="4" fontId="3" fillId="8" borderId="43" xfId="0" applyNumberFormat="1" applyFont="1" applyFill="1" applyBorder="1" applyAlignment="1">
      <alignment vertical="center"/>
    </xf>
    <xf numFmtId="4" fontId="3" fillId="8" borderId="44" xfId="0" applyNumberFormat="1" applyFont="1" applyFill="1" applyBorder="1" applyAlignment="1">
      <alignment vertical="center"/>
    </xf>
    <xf numFmtId="4" fontId="3" fillId="8" borderId="0" xfId="0" applyNumberFormat="1" applyFont="1" applyFill="1" applyAlignment="1">
      <alignment vertical="center"/>
    </xf>
    <xf numFmtId="9" fontId="3" fillId="8" borderId="0" xfId="0" applyNumberFormat="1" applyFont="1" applyFill="1" applyAlignment="1">
      <alignment vertical="center"/>
    </xf>
    <xf numFmtId="0" fontId="3" fillId="8" borderId="0" xfId="0" applyFont="1" applyFill="1" applyAlignment="1">
      <alignment horizontal="center" vertical="center"/>
    </xf>
    <xf numFmtId="4" fontId="3" fillId="8" borderId="45" xfId="0" applyNumberFormat="1" applyFont="1" applyFill="1" applyBorder="1" applyAlignment="1">
      <alignment vertical="center"/>
    </xf>
    <xf numFmtId="4" fontId="3" fillId="8" borderId="46" xfId="0" applyNumberFormat="1" applyFont="1" applyFill="1" applyBorder="1" applyAlignment="1">
      <alignment vertical="center"/>
    </xf>
    <xf numFmtId="4" fontId="3" fillId="8" borderId="47" xfId="0" applyNumberFormat="1" applyFont="1" applyFill="1" applyBorder="1" applyAlignment="1">
      <alignment vertical="center"/>
    </xf>
    <xf numFmtId="164" fontId="3" fillId="8" borderId="47" xfId="0" applyNumberFormat="1" applyFont="1" applyFill="1" applyBorder="1" applyAlignment="1">
      <alignment vertical="center"/>
    </xf>
    <xf numFmtId="0" fontId="3" fillId="8" borderId="47" xfId="0" applyFont="1" applyFill="1" applyBorder="1" applyAlignment="1">
      <alignment horizontal="center" vertical="center"/>
    </xf>
    <xf numFmtId="9" fontId="3" fillId="8" borderId="47" xfId="0" applyNumberFormat="1" applyFont="1" applyFill="1" applyBorder="1" applyAlignment="1">
      <alignment vertical="center"/>
    </xf>
    <xf numFmtId="4" fontId="3" fillId="8" borderId="48" xfId="0" applyNumberFormat="1" applyFont="1" applyFill="1" applyBorder="1" applyAlignment="1">
      <alignment vertical="center"/>
    </xf>
    <xf numFmtId="0" fontId="1" fillId="0" borderId="49" xfId="0" applyFont="1" applyBorder="1" applyAlignment="1">
      <alignment horizontal="justify" vertical="top" wrapText="1"/>
    </xf>
    <xf numFmtId="4" fontId="1" fillId="6" borderId="50" xfId="0" applyNumberFormat="1" applyFont="1" applyFill="1" applyBorder="1" applyAlignment="1">
      <alignment horizontal="right" vertical="top"/>
    </xf>
    <xf numFmtId="4" fontId="3" fillId="3" borderId="42" xfId="0" applyNumberFormat="1" applyFont="1" applyFill="1" applyBorder="1" applyAlignment="1">
      <alignment vertical="center"/>
    </xf>
    <xf numFmtId="4" fontId="3" fillId="3" borderId="43" xfId="0" applyNumberFormat="1" applyFont="1" applyFill="1" applyBorder="1" applyAlignment="1">
      <alignment vertical="center"/>
    </xf>
    <xf numFmtId="9" fontId="3" fillId="8" borderId="42" xfId="0" applyNumberFormat="1" applyFont="1" applyFill="1" applyBorder="1" applyAlignment="1">
      <alignment vertical="center"/>
    </xf>
    <xf numFmtId="9" fontId="3" fillId="8" borderId="39" xfId="0" applyNumberFormat="1" applyFont="1" applyFill="1" applyBorder="1" applyAlignment="1">
      <alignment vertical="center"/>
    </xf>
    <xf numFmtId="164" fontId="3" fillId="8" borderId="46" xfId="0" applyNumberFormat="1" applyFont="1" applyFill="1" applyBorder="1" applyAlignment="1">
      <alignment vertical="center"/>
    </xf>
    <xf numFmtId="0" fontId="3" fillId="7" borderId="16" xfId="0" applyFont="1" applyFill="1" applyBorder="1" applyAlignment="1">
      <alignment vertical="center"/>
    </xf>
    <xf numFmtId="0" fontId="3" fillId="7" borderId="22" xfId="0" applyFont="1" applyFill="1" applyBorder="1" applyAlignment="1">
      <alignment vertical="center"/>
    </xf>
    <xf numFmtId="4" fontId="3" fillId="7" borderId="24" xfId="0" applyNumberFormat="1" applyFont="1" applyFill="1" applyBorder="1" applyAlignment="1">
      <alignment vertical="center"/>
    </xf>
    <xf numFmtId="4" fontId="1" fillId="0" borderId="25" xfId="0" applyNumberFormat="1" applyFont="1" applyBorder="1" applyAlignment="1">
      <alignment horizontal="left" vertical="top"/>
    </xf>
    <xf numFmtId="9" fontId="1" fillId="4" borderId="25" xfId="0" applyNumberFormat="1" applyFont="1" applyFill="1" applyBorder="1" applyAlignment="1">
      <alignment horizontal="center" vertical="top"/>
    </xf>
    <xf numFmtId="9" fontId="1" fillId="5" borderId="25" xfId="0" applyNumberFormat="1" applyFont="1" applyFill="1" applyBorder="1" applyAlignment="1">
      <alignment horizontal="center" vertical="top"/>
    </xf>
    <xf numFmtId="4" fontId="4" fillId="6" borderId="25" xfId="0" applyNumberFormat="1" applyFont="1" applyFill="1" applyBorder="1" applyAlignment="1">
      <alignment horizontal="right" vertical="top"/>
    </xf>
    <xf numFmtId="49" fontId="1" fillId="0" borderId="25" xfId="0" applyNumberFormat="1" applyFont="1" applyBorder="1" applyAlignment="1">
      <alignment horizontal="left" vertical="top"/>
    </xf>
    <xf numFmtId="4" fontId="1" fillId="0" borderId="25" xfId="0" applyNumberFormat="1" applyFont="1" applyBorder="1" applyAlignment="1">
      <alignment horizontal="left" vertical="center"/>
    </xf>
    <xf numFmtId="4" fontId="1" fillId="6" borderId="25" xfId="0" applyNumberFormat="1" applyFont="1" applyFill="1" applyBorder="1" applyAlignment="1">
      <alignment horizontal="right" vertical="top"/>
    </xf>
    <xf numFmtId="0" fontId="1" fillId="0" borderId="25" xfId="0" applyFont="1" applyBorder="1" applyAlignment="1">
      <alignment horizontal="left" vertical="top" wrapText="1"/>
    </xf>
    <xf numFmtId="49" fontId="1" fillId="0" borderId="25" xfId="0" applyNumberFormat="1" applyFont="1" applyBorder="1" applyAlignment="1">
      <alignment horizontal="center" vertical="top" wrapText="1"/>
    </xf>
    <xf numFmtId="49" fontId="1" fillId="0" borderId="25" xfId="0" applyNumberFormat="1" applyFont="1" applyBorder="1" applyAlignment="1">
      <alignment horizontal="left" vertical="top" wrapText="1"/>
    </xf>
    <xf numFmtId="0" fontId="1" fillId="0" borderId="51" xfId="0" applyFont="1" applyBorder="1" applyAlignment="1">
      <alignment horizontal="justify" vertical="top" wrapText="1"/>
    </xf>
    <xf numFmtId="0" fontId="1" fillId="0" borderId="52" xfId="0" applyFont="1" applyBorder="1" applyAlignment="1">
      <alignment horizontal="justify" vertical="top" wrapText="1"/>
    </xf>
    <xf numFmtId="4" fontId="1" fillId="0" borderId="52" xfId="0" applyNumberFormat="1" applyFont="1" applyBorder="1" applyAlignment="1">
      <alignment horizontal="left" vertical="top"/>
    </xf>
    <xf numFmtId="0" fontId="1" fillId="0" borderId="52" xfId="0" applyFont="1" applyBorder="1" applyAlignment="1">
      <alignment horizontal="center" vertical="top"/>
    </xf>
    <xf numFmtId="9" fontId="1" fillId="4" borderId="52" xfId="0" applyNumberFormat="1" applyFont="1" applyFill="1" applyBorder="1" applyAlignment="1">
      <alignment horizontal="center" vertical="top"/>
    </xf>
    <xf numFmtId="9" fontId="1" fillId="5" borderId="52" xfId="0" applyNumberFormat="1" applyFont="1" applyFill="1" applyBorder="1" applyAlignment="1">
      <alignment horizontal="center" vertical="top"/>
    </xf>
    <xf numFmtId="4" fontId="4" fillId="6" borderId="52" xfId="0" applyNumberFormat="1" applyFont="1" applyFill="1" applyBorder="1" applyAlignment="1">
      <alignment horizontal="right" vertical="top"/>
    </xf>
    <xf numFmtId="4" fontId="4" fillId="6" borderId="53"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1" fillId="0" borderId="49" xfId="0" applyNumberFormat="1" applyFont="1" applyBorder="1" applyAlignment="1">
      <alignment horizontal="left" vertical="top" wrapText="1"/>
    </xf>
    <xf numFmtId="4" fontId="1" fillId="0" borderId="54" xfId="0" applyNumberFormat="1" applyFont="1" applyBorder="1" applyAlignment="1">
      <alignment horizontal="left" vertical="top" wrapText="1"/>
    </xf>
    <xf numFmtId="0" fontId="1" fillId="0" borderId="55" xfId="0" applyFont="1" applyBorder="1" applyAlignment="1">
      <alignment horizontal="justify" vertical="top" wrapText="1"/>
    </xf>
    <xf numFmtId="4" fontId="1" fillId="0" borderId="55" xfId="0" applyNumberFormat="1" applyFont="1" applyBorder="1" applyAlignment="1">
      <alignment horizontal="left" vertical="center"/>
    </xf>
    <xf numFmtId="0" fontId="1" fillId="0" borderId="55" xfId="0" applyFont="1" applyBorder="1" applyAlignment="1">
      <alignment horizontal="left" vertical="top" wrapText="1"/>
    </xf>
    <xf numFmtId="0" fontId="1" fillId="0" borderId="55" xfId="0" applyFont="1" applyBorder="1" applyAlignment="1">
      <alignment horizontal="center" vertical="top"/>
    </xf>
    <xf numFmtId="9" fontId="1" fillId="4" borderId="55" xfId="0" applyNumberFormat="1" applyFont="1" applyFill="1" applyBorder="1" applyAlignment="1">
      <alignment horizontal="center" vertical="top"/>
    </xf>
    <xf numFmtId="9" fontId="1" fillId="5" borderId="55" xfId="0" applyNumberFormat="1" applyFont="1" applyFill="1" applyBorder="1" applyAlignment="1">
      <alignment horizontal="center" vertical="top"/>
    </xf>
    <xf numFmtId="49" fontId="1" fillId="0" borderId="55" xfId="0" applyNumberFormat="1" applyFont="1" applyBorder="1" applyAlignment="1">
      <alignment horizontal="left" vertical="top" wrapText="1"/>
    </xf>
    <xf numFmtId="4" fontId="1" fillId="6" borderId="55" xfId="0" applyNumberFormat="1" applyFont="1" applyFill="1" applyBorder="1" applyAlignment="1">
      <alignment horizontal="right" vertical="top"/>
    </xf>
    <xf numFmtId="4" fontId="1" fillId="6" borderId="56" xfId="0" applyNumberFormat="1" applyFont="1" applyFill="1" applyBorder="1" applyAlignment="1">
      <alignment horizontal="right" vertical="top"/>
    </xf>
    <xf numFmtId="4" fontId="3" fillId="8" borderId="39" xfId="0" applyNumberFormat="1" applyFont="1" applyFill="1" applyBorder="1" applyAlignment="1">
      <alignment vertical="center"/>
    </xf>
    <xf numFmtId="0" fontId="3" fillId="8" borderId="47" xfId="0" applyFont="1" applyFill="1" applyBorder="1" applyAlignment="1">
      <alignment vertical="center"/>
    </xf>
    <xf numFmtId="0" fontId="3" fillId="7" borderId="39" xfId="0" applyFont="1" applyFill="1" applyBorder="1" applyAlignment="1">
      <alignment vertical="center"/>
    </xf>
    <xf numFmtId="0" fontId="1" fillId="0" borderId="25" xfId="0" applyFont="1" applyBorder="1" applyAlignment="1">
      <alignment horizontal="left" vertical="top"/>
    </xf>
    <xf numFmtId="0" fontId="1" fillId="0" borderId="52" xfId="0" applyFont="1" applyBorder="1" applyAlignment="1">
      <alignment horizontal="left" vertical="top"/>
    </xf>
    <xf numFmtId="0" fontId="1" fillId="0" borderId="54" xfId="0" applyFont="1" applyBorder="1" applyAlignment="1">
      <alignment horizontal="justify" vertical="top" wrapText="1"/>
    </xf>
    <xf numFmtId="164" fontId="1" fillId="5" borderId="25" xfId="0" applyNumberFormat="1" applyFont="1" applyFill="1" applyBorder="1" applyAlignment="1">
      <alignment horizontal="center" vertical="top"/>
    </xf>
    <xf numFmtId="165" fontId="1" fillId="6" borderId="25" xfId="0" applyNumberFormat="1" applyFont="1" applyFill="1" applyBorder="1" applyAlignment="1">
      <alignment horizontal="right" vertical="top"/>
    </xf>
    <xf numFmtId="4" fontId="1" fillId="0" borderId="52" xfId="0" applyNumberFormat="1" applyFont="1" applyBorder="1" applyAlignment="1">
      <alignment horizontal="left" vertical="center"/>
    </xf>
    <xf numFmtId="164" fontId="1" fillId="5" borderId="52" xfId="0" applyNumberFormat="1" applyFont="1" applyFill="1" applyBorder="1" applyAlignment="1">
      <alignment horizontal="center" vertical="top"/>
    </xf>
    <xf numFmtId="165" fontId="1" fillId="0" borderId="50" xfId="0" applyNumberFormat="1" applyFont="1" applyBorder="1" applyAlignment="1">
      <alignment horizontal="right" vertical="top"/>
    </xf>
    <xf numFmtId="165" fontId="1" fillId="6" borderId="50" xfId="0" applyNumberFormat="1" applyFont="1" applyFill="1" applyBorder="1" applyAlignment="1">
      <alignment horizontal="left" vertical="top"/>
    </xf>
    <xf numFmtId="165" fontId="1" fillId="6" borderId="50" xfId="0" applyNumberFormat="1" applyFont="1" applyFill="1" applyBorder="1" applyAlignment="1">
      <alignment horizontal="right" vertical="top"/>
    </xf>
    <xf numFmtId="0" fontId="1" fillId="6" borderId="55" xfId="0" applyFont="1" applyFill="1" applyBorder="1" applyAlignment="1">
      <alignment horizontal="justify" vertical="top" wrapText="1"/>
    </xf>
    <xf numFmtId="164" fontId="1" fillId="5" borderId="55" xfId="0" applyNumberFormat="1" applyFont="1" applyFill="1" applyBorder="1" applyAlignment="1">
      <alignment horizontal="center" vertical="top"/>
    </xf>
    <xf numFmtId="165" fontId="1" fillId="6" borderId="55" xfId="0" applyNumberFormat="1" applyFont="1" applyFill="1" applyBorder="1" applyAlignment="1">
      <alignment horizontal="left" vertical="top"/>
    </xf>
    <xf numFmtId="165" fontId="1" fillId="6" borderId="56" xfId="0" applyNumberFormat="1" applyFont="1" applyFill="1" applyBorder="1" applyAlignment="1">
      <alignment horizontal="left" vertical="top"/>
    </xf>
    <xf numFmtId="15" fontId="1" fillId="0" borderId="0" xfId="0" applyNumberFormat="1" applyFont="1" applyAlignment="1">
      <alignment horizontal="center"/>
    </xf>
    <xf numFmtId="9" fontId="9" fillId="0" borderId="0" xfId="0" applyNumberFormat="1" applyFont="1"/>
    <xf numFmtId="4" fontId="1" fillId="6" borderId="52" xfId="0" applyNumberFormat="1" applyFont="1" applyFill="1" applyBorder="1" applyAlignment="1">
      <alignment horizontal="right" vertical="top"/>
    </xf>
    <xf numFmtId="0" fontId="1" fillId="6" borderId="25" xfId="0" applyFont="1" applyFill="1" applyBorder="1" applyAlignment="1">
      <alignment horizontal="center" vertical="center"/>
    </xf>
    <xf numFmtId="0" fontId="1" fillId="6" borderId="52" xfId="0" applyFont="1" applyFill="1" applyBorder="1" applyAlignment="1">
      <alignment horizontal="center" vertical="center"/>
    </xf>
    <xf numFmtId="0" fontId="4" fillId="0" borderId="25" xfId="0" applyFont="1" applyBorder="1" applyAlignment="1">
      <alignment horizontal="justify" vertical="top" wrapText="1"/>
    </xf>
    <xf numFmtId="4" fontId="1" fillId="6" borderId="53" xfId="0" applyNumberFormat="1" applyFont="1" applyFill="1" applyBorder="1" applyAlignment="1">
      <alignment horizontal="right" vertical="top"/>
    </xf>
    <xf numFmtId="4" fontId="3" fillId="0" borderId="0" xfId="0" applyNumberFormat="1" applyFont="1" applyAlignment="1">
      <alignment horizontal="center" vertical="center"/>
    </xf>
    <xf numFmtId="4" fontId="1" fillId="0" borderId="52"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55" xfId="0" applyNumberFormat="1" applyFont="1" applyBorder="1" applyAlignment="1">
      <alignment horizontal="center" vertical="center"/>
    </xf>
    <xf numFmtId="0" fontId="9" fillId="0" borderId="0" xfId="0" applyFont="1" applyAlignment="1">
      <alignment horizontal="center" vertical="center"/>
    </xf>
    <xf numFmtId="0" fontId="1" fillId="0" borderId="62" xfId="0" applyFont="1" applyBorder="1" applyAlignment="1">
      <alignment horizontal="justify" vertical="top" wrapText="1"/>
    </xf>
    <xf numFmtId="0" fontId="1" fillId="0" borderId="63" xfId="0" applyFont="1" applyBorder="1" applyAlignment="1">
      <alignment horizontal="justify" vertical="top" wrapText="1"/>
    </xf>
    <xf numFmtId="4" fontId="1" fillId="0" borderId="64" xfId="0" applyNumberFormat="1" applyFont="1" applyBorder="1" applyAlignment="1">
      <alignment horizontal="left" vertical="top" wrapText="1"/>
    </xf>
    <xf numFmtId="4" fontId="3" fillId="7" borderId="16" xfId="0" applyNumberFormat="1" applyFont="1" applyFill="1" applyBorder="1" applyAlignment="1">
      <alignment vertical="center"/>
    </xf>
    <xf numFmtId="0" fontId="0" fillId="0" borderId="25" xfId="0" applyBorder="1"/>
    <xf numFmtId="0" fontId="3" fillId="2" borderId="32" xfId="0" applyFont="1" applyFill="1" applyBorder="1" applyAlignment="1">
      <alignment horizontal="center" vertical="center" wrapText="1"/>
    </xf>
    <xf numFmtId="4" fontId="1" fillId="0" borderId="63" xfId="0" applyNumberFormat="1" applyFont="1" applyBorder="1" applyAlignment="1">
      <alignment horizontal="left" vertical="top" wrapText="1"/>
    </xf>
    <xf numFmtId="4" fontId="1" fillId="0" borderId="25" xfId="0" applyNumberFormat="1" applyFont="1" applyBorder="1" applyAlignment="1">
      <alignment horizontal="left" vertical="top" wrapText="1"/>
    </xf>
    <xf numFmtId="4" fontId="1" fillId="0" borderId="66" xfId="0" applyNumberFormat="1" applyFont="1" applyBorder="1" applyAlignment="1">
      <alignment horizontal="center" vertical="center"/>
    </xf>
    <xf numFmtId="4" fontId="3" fillId="7" borderId="15" xfId="0" applyNumberFormat="1" applyFont="1" applyFill="1" applyBorder="1" applyAlignment="1">
      <alignment horizontal="center" vertical="center"/>
    </xf>
    <xf numFmtId="4" fontId="3" fillId="3" borderId="7" xfId="0" applyNumberFormat="1" applyFont="1" applyFill="1" applyBorder="1" applyAlignment="1">
      <alignment horizontal="center" vertical="center"/>
    </xf>
    <xf numFmtId="4" fontId="3" fillId="8" borderId="2" xfId="0" applyNumberFormat="1" applyFont="1" applyFill="1" applyBorder="1" applyAlignment="1">
      <alignment horizontal="center" vertical="center"/>
    </xf>
    <xf numFmtId="4" fontId="3" fillId="8" borderId="0" xfId="0" applyNumberFormat="1" applyFont="1" applyFill="1" applyAlignment="1">
      <alignment horizontal="center" vertical="center"/>
    </xf>
    <xf numFmtId="4" fontId="3" fillId="8" borderId="47" xfId="0" applyNumberFormat="1" applyFont="1" applyFill="1" applyBorder="1" applyAlignment="1">
      <alignment horizontal="center" vertical="center"/>
    </xf>
    <xf numFmtId="0" fontId="0" fillId="6" borderId="25" xfId="0" applyFill="1" applyBorder="1" applyAlignment="1">
      <alignment vertical="center"/>
    </xf>
    <xf numFmtId="0" fontId="12" fillId="6" borderId="25" xfId="0" applyFont="1" applyFill="1" applyBorder="1" applyAlignment="1">
      <alignment horizontal="center" vertical="center"/>
    </xf>
    <xf numFmtId="4" fontId="1" fillId="0" borderId="25" xfId="0" applyNumberFormat="1" applyFont="1" applyBorder="1" applyAlignment="1">
      <alignment horizontal="right" vertical="top"/>
    </xf>
    <xf numFmtId="0" fontId="1" fillId="6" borderId="52" xfId="0" applyFont="1" applyFill="1" applyBorder="1" applyAlignment="1">
      <alignment horizontal="justify" vertical="top" wrapText="1"/>
    </xf>
    <xf numFmtId="0" fontId="1" fillId="6" borderId="25" xfId="0" applyFont="1" applyFill="1" applyBorder="1" applyAlignment="1">
      <alignment vertical="center"/>
    </xf>
    <xf numFmtId="0" fontId="4" fillId="6" borderId="25" xfId="0" applyFont="1" applyFill="1" applyBorder="1" applyAlignment="1">
      <alignment horizontal="center" vertical="center"/>
    </xf>
    <xf numFmtId="0" fontId="1" fillId="10" borderId="25" xfId="0" applyFont="1" applyFill="1" applyBorder="1" applyAlignment="1">
      <alignment horizontal="center" vertical="center"/>
    </xf>
    <xf numFmtId="4" fontId="9" fillId="0" borderId="0" xfId="0" applyNumberFormat="1" applyFont="1"/>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43" fontId="9" fillId="0" borderId="0" xfId="3" applyFont="1"/>
    <xf numFmtId="0" fontId="0" fillId="10" borderId="25" xfId="0" applyFill="1" applyBorder="1" applyAlignment="1">
      <alignment vertical="center"/>
    </xf>
    <xf numFmtId="4" fontId="1" fillId="6" borderId="52" xfId="0" applyNumberFormat="1" applyFont="1" applyFill="1" applyBorder="1" applyAlignment="1">
      <alignment horizontal="left" vertical="top"/>
    </xf>
    <xf numFmtId="0" fontId="9" fillId="6" borderId="25" xfId="0" applyFont="1" applyFill="1" applyBorder="1" applyAlignment="1">
      <alignment horizontal="center" vertical="center"/>
    </xf>
    <xf numFmtId="0" fontId="9" fillId="6" borderId="25" xfId="0" applyFont="1" applyFill="1" applyBorder="1" applyAlignment="1">
      <alignment vertical="center"/>
    </xf>
    <xf numFmtId="0" fontId="14" fillId="0" borderId="0" xfId="0" applyFont="1" applyAlignment="1">
      <alignment horizontal="right"/>
    </xf>
    <xf numFmtId="4" fontId="13" fillId="0" borderId="0" xfId="0" applyNumberFormat="1" applyFont="1" applyAlignment="1">
      <alignment horizontal="left"/>
    </xf>
    <xf numFmtId="4" fontId="13" fillId="0" borderId="0" xfId="0" applyNumberFormat="1" applyFont="1" applyAlignment="1">
      <alignment horizontal="center" vertical="center"/>
    </xf>
    <xf numFmtId="0" fontId="13" fillId="0" borderId="0" xfId="0" applyFont="1" applyAlignment="1">
      <alignment horizontal="left"/>
    </xf>
    <xf numFmtId="0" fontId="9" fillId="0" borderId="0" xfId="0" applyFont="1" applyAlignment="1">
      <alignment horizontal="right" vertical="center"/>
    </xf>
    <xf numFmtId="4" fontId="14" fillId="0" borderId="0" xfId="0" applyNumberFormat="1" applyFont="1" applyAlignment="1">
      <alignment horizontal="left"/>
    </xf>
    <xf numFmtId="4" fontId="14" fillId="0" borderId="0" xfId="0" applyNumberFormat="1" applyFont="1" applyAlignment="1">
      <alignment horizontal="center" vertical="center"/>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5" xfId="0" applyFont="1" applyFill="1" applyBorder="1" applyAlignment="1">
      <alignment horizontal="center" vertical="center"/>
    </xf>
    <xf numFmtId="0" fontId="9" fillId="0" borderId="51" xfId="0" applyFont="1" applyBorder="1" applyAlignment="1">
      <alignment horizontal="justify" vertical="top" wrapText="1"/>
    </xf>
    <xf numFmtId="4" fontId="9" fillId="0" borderId="66" xfId="0" applyNumberFormat="1" applyFont="1" applyBorder="1" applyAlignment="1">
      <alignment horizontal="center" vertical="center"/>
    </xf>
    <xf numFmtId="4" fontId="9" fillId="0" borderId="52" xfId="0" applyNumberFormat="1" applyFont="1" applyBorder="1" applyAlignment="1">
      <alignment horizontal="center" vertical="center"/>
    </xf>
    <xf numFmtId="0" fontId="9" fillId="0" borderId="52" xfId="0" applyFont="1" applyBorder="1" applyAlignment="1">
      <alignment horizontal="justify" vertical="top" wrapText="1"/>
    </xf>
    <xf numFmtId="4" fontId="9" fillId="0" borderId="52" xfId="0" applyNumberFormat="1" applyFont="1" applyBorder="1" applyAlignment="1">
      <alignment horizontal="left" vertical="center"/>
    </xf>
    <xf numFmtId="0" fontId="18" fillId="6" borderId="52" xfId="0" applyFont="1" applyFill="1" applyBorder="1" applyAlignment="1">
      <alignment horizontal="center" vertical="center"/>
    </xf>
    <xf numFmtId="0" fontId="9" fillId="0" borderId="66" xfId="0" applyFont="1" applyBorder="1" applyAlignment="1">
      <alignment horizontal="justify" vertical="top" wrapText="1"/>
    </xf>
    <xf numFmtId="0" fontId="0" fillId="0" borderId="52" xfId="0" applyBorder="1"/>
    <xf numFmtId="165" fontId="9" fillId="0" borderId="52" xfId="0" applyNumberFormat="1" applyFont="1" applyBorder="1" applyAlignment="1">
      <alignment horizontal="right" vertical="center"/>
    </xf>
    <xf numFmtId="4" fontId="14" fillId="12" borderId="53" xfId="0" applyNumberFormat="1" applyFont="1" applyFill="1" applyBorder="1" applyAlignment="1">
      <alignment horizontal="right" vertical="center"/>
    </xf>
    <xf numFmtId="4" fontId="9" fillId="0" borderId="49" xfId="0" applyNumberFormat="1" applyFont="1" applyBorder="1" applyAlignment="1">
      <alignment horizontal="left" vertical="top" wrapText="1"/>
    </xf>
    <xf numFmtId="4" fontId="9" fillId="0" borderId="25" xfId="0" applyNumberFormat="1" applyFont="1" applyBorder="1" applyAlignment="1">
      <alignment horizontal="center" vertical="center"/>
    </xf>
    <xf numFmtId="0" fontId="9" fillId="0" borderId="25" xfId="0" applyFont="1" applyBorder="1" applyAlignment="1">
      <alignment horizontal="justify" vertical="top" wrapText="1"/>
    </xf>
    <xf numFmtId="4" fontId="9" fillId="0" borderId="25" xfId="0" applyNumberFormat="1" applyFont="1" applyBorder="1" applyAlignment="1">
      <alignment horizontal="left" vertical="center"/>
    </xf>
    <xf numFmtId="0" fontId="18" fillId="6" borderId="25" xfId="0" applyFont="1" applyFill="1" applyBorder="1" applyAlignment="1">
      <alignment horizontal="center" vertical="center"/>
    </xf>
    <xf numFmtId="165" fontId="9" fillId="0" borderId="25" xfId="0" applyNumberFormat="1" applyFont="1" applyBorder="1" applyAlignment="1">
      <alignment horizontal="right" vertical="center"/>
    </xf>
    <xf numFmtId="4" fontId="14" fillId="12" borderId="70" xfId="0" applyNumberFormat="1" applyFont="1" applyFill="1" applyBorder="1" applyAlignment="1">
      <alignment horizontal="right" vertical="center"/>
    </xf>
    <xf numFmtId="165" fontId="9" fillId="6" borderId="25" xfId="0" applyNumberFormat="1" applyFont="1" applyFill="1" applyBorder="1" applyAlignment="1">
      <alignment horizontal="right" vertical="center"/>
    </xf>
    <xf numFmtId="0" fontId="9" fillId="0" borderId="49" xfId="0" applyFont="1" applyBorder="1" applyAlignment="1">
      <alignment horizontal="justify" vertical="top" wrapText="1"/>
    </xf>
    <xf numFmtId="0" fontId="9" fillId="6" borderId="25" xfId="0" applyFont="1" applyFill="1" applyBorder="1" applyAlignment="1">
      <alignment horizontal="justify" vertical="top" wrapText="1"/>
    </xf>
    <xf numFmtId="0" fontId="9" fillId="0" borderId="55" xfId="0" applyFont="1" applyBorder="1" applyAlignment="1">
      <alignment horizontal="justify" vertical="top" wrapText="1"/>
    </xf>
    <xf numFmtId="4" fontId="9" fillId="0" borderId="55" xfId="0" applyNumberFormat="1" applyFont="1" applyBorder="1" applyAlignment="1">
      <alignment horizontal="left" vertical="center"/>
    </xf>
    <xf numFmtId="0" fontId="0" fillId="0" borderId="25" xfId="0" applyBorder="1" applyAlignment="1">
      <alignment horizontal="center" vertical="center"/>
    </xf>
    <xf numFmtId="4" fontId="9" fillId="6" borderId="25" xfId="0" applyNumberFormat="1" applyFont="1" applyFill="1" applyBorder="1" applyAlignment="1">
      <alignment horizontal="right" vertical="center"/>
    </xf>
    <xf numFmtId="0" fontId="9" fillId="0" borderId="63" xfId="0" applyFont="1" applyBorder="1" applyAlignment="1">
      <alignment horizontal="justify" vertical="top" wrapText="1"/>
    </xf>
    <xf numFmtId="4" fontId="9" fillId="0" borderId="25" xfId="0" applyNumberFormat="1" applyFont="1" applyBorder="1" applyAlignment="1">
      <alignment horizontal="left" vertical="top"/>
    </xf>
    <xf numFmtId="0" fontId="9" fillId="0" borderId="25" xfId="0" applyFont="1" applyBorder="1" applyAlignment="1">
      <alignment horizontal="left" vertical="top"/>
    </xf>
    <xf numFmtId="0" fontId="16" fillId="0" borderId="25" xfId="0" applyFont="1" applyBorder="1" applyAlignment="1">
      <alignment horizontal="justify" vertical="top" wrapText="1"/>
    </xf>
    <xf numFmtId="0" fontId="16" fillId="6" borderId="25" xfId="0" applyFont="1" applyFill="1" applyBorder="1" applyAlignment="1">
      <alignment horizontal="center" vertical="center"/>
    </xf>
    <xf numFmtId="4" fontId="9" fillId="6" borderId="25" xfId="0" applyNumberFormat="1" applyFont="1" applyFill="1" applyBorder="1" applyAlignment="1">
      <alignment horizontal="right" vertical="top"/>
    </xf>
    <xf numFmtId="0" fontId="9" fillId="10" borderId="25" xfId="0" applyFont="1" applyFill="1" applyBorder="1" applyAlignment="1">
      <alignment horizontal="center" vertical="center"/>
    </xf>
    <xf numFmtId="4" fontId="16" fillId="6" borderId="25" xfId="0" applyNumberFormat="1" applyFont="1" applyFill="1" applyBorder="1" applyAlignment="1">
      <alignment horizontal="right" vertical="center"/>
    </xf>
    <xf numFmtId="4" fontId="9" fillId="0" borderId="25" xfId="0" applyNumberFormat="1" applyFont="1" applyBorder="1" applyAlignment="1">
      <alignment horizontal="left" vertical="top" wrapText="1"/>
    </xf>
    <xf numFmtId="0" fontId="9" fillId="0" borderId="25" xfId="0" applyFont="1" applyBorder="1" applyAlignment="1">
      <alignment horizontal="left" vertical="top" wrapText="1"/>
    </xf>
    <xf numFmtId="4" fontId="9" fillId="0" borderId="25" xfId="0" applyNumberFormat="1" applyFont="1" applyBorder="1" applyAlignment="1">
      <alignment horizontal="right" vertical="center"/>
    </xf>
    <xf numFmtId="49" fontId="9" fillId="0" borderId="25" xfId="0" applyNumberFormat="1" applyFont="1" applyBorder="1" applyAlignment="1">
      <alignment horizontal="left" vertical="top"/>
    </xf>
    <xf numFmtId="49" fontId="9" fillId="0" borderId="25" xfId="0" applyNumberFormat="1" applyFont="1" applyBorder="1" applyAlignment="1">
      <alignment horizontal="left" vertical="top" wrapText="1"/>
    </xf>
    <xf numFmtId="4" fontId="9" fillId="0" borderId="63" xfId="0" applyNumberFormat="1" applyFont="1" applyBorder="1" applyAlignment="1">
      <alignment horizontal="left" vertical="top" wrapText="1"/>
    </xf>
    <xf numFmtId="49" fontId="9" fillId="0" borderId="25" xfId="0" applyNumberFormat="1" applyFont="1" applyBorder="1" applyAlignment="1">
      <alignment horizontal="center" vertical="top" wrapText="1"/>
    </xf>
    <xf numFmtId="4" fontId="9" fillId="0" borderId="54" xfId="0" applyNumberFormat="1" applyFont="1" applyBorder="1" applyAlignment="1">
      <alignment horizontal="left" vertical="top" wrapText="1"/>
    </xf>
    <xf numFmtId="0" fontId="0" fillId="0" borderId="55" xfId="0" applyBorder="1" applyAlignment="1">
      <alignment horizontal="center" vertical="center"/>
    </xf>
    <xf numFmtId="4" fontId="9" fillId="0" borderId="64" xfId="0" applyNumberFormat="1" applyFont="1" applyBorder="1" applyAlignment="1">
      <alignment horizontal="left" vertical="top" wrapText="1"/>
    </xf>
    <xf numFmtId="0" fontId="9" fillId="10" borderId="55" xfId="0" applyFont="1" applyFill="1" applyBorder="1" applyAlignment="1">
      <alignment horizontal="center" vertical="center"/>
    </xf>
    <xf numFmtId="0" fontId="18" fillId="6" borderId="55" xfId="0" applyFont="1" applyFill="1" applyBorder="1" applyAlignment="1">
      <alignment horizontal="center" vertical="center"/>
    </xf>
    <xf numFmtId="0" fontId="9" fillId="0" borderId="55" xfId="0" applyFont="1" applyBorder="1" applyAlignment="1">
      <alignment horizontal="left" vertical="top" wrapText="1"/>
    </xf>
    <xf numFmtId="49" fontId="9" fillId="0" borderId="55" xfId="0" applyNumberFormat="1" applyFont="1" applyBorder="1" applyAlignment="1">
      <alignment horizontal="center" vertical="top" wrapText="1"/>
    </xf>
    <xf numFmtId="49" fontId="9" fillId="0" borderId="55" xfId="0" applyNumberFormat="1" applyFont="1" applyBorder="1" applyAlignment="1">
      <alignment horizontal="left" vertical="top" wrapText="1"/>
    </xf>
    <xf numFmtId="4" fontId="9" fillId="6" borderId="55" xfId="0" applyNumberFormat="1" applyFont="1" applyFill="1" applyBorder="1" applyAlignment="1">
      <alignment horizontal="right" vertical="center"/>
    </xf>
    <xf numFmtId="4" fontId="14" fillId="12" borderId="71" xfId="0" applyNumberFormat="1" applyFont="1" applyFill="1" applyBorder="1" applyAlignment="1">
      <alignment horizontal="right" vertical="center"/>
    </xf>
    <xf numFmtId="165" fontId="19" fillId="0" borderId="0" xfId="0" applyNumberFormat="1" applyFont="1" applyAlignment="1">
      <alignment horizontal="right" vertical="center"/>
    </xf>
    <xf numFmtId="165" fontId="19" fillId="11" borderId="69" xfId="0" applyNumberFormat="1" applyFont="1" applyFill="1" applyBorder="1" applyAlignment="1">
      <alignment horizontal="right" vertical="center"/>
    </xf>
    <xf numFmtId="4" fontId="14" fillId="0" borderId="0" xfId="0" applyNumberFormat="1" applyFont="1" applyAlignment="1">
      <alignment horizontal="right" vertical="center"/>
    </xf>
    <xf numFmtId="0" fontId="14" fillId="0" borderId="0" xfId="0" applyFont="1" applyAlignment="1">
      <alignment horizontal="right" vertical="center"/>
    </xf>
    <xf numFmtId="43" fontId="14" fillId="0" borderId="0" xfId="3" applyFont="1" applyAlignment="1">
      <alignment horizontal="right" vertical="center"/>
    </xf>
    <xf numFmtId="0" fontId="20" fillId="0" borderId="0" xfId="0" applyFont="1" applyAlignment="1">
      <alignment horizontal="right" vertical="center"/>
    </xf>
    <xf numFmtId="43" fontId="21" fillId="0" borderId="0" xfId="0" applyNumberFormat="1" applyFont="1" applyAlignment="1">
      <alignment horizontal="right" vertical="center"/>
    </xf>
    <xf numFmtId="0" fontId="9" fillId="0" borderId="25" xfId="0" applyFont="1" applyBorder="1"/>
    <xf numFmtId="4" fontId="14" fillId="0" borderId="25" xfId="0" applyNumberFormat="1" applyFont="1" applyBorder="1" applyAlignment="1">
      <alignment horizontal="right" vertical="center"/>
    </xf>
    <xf numFmtId="0" fontId="9" fillId="0" borderId="72" xfId="0" applyFont="1" applyBorder="1" applyAlignment="1">
      <alignment horizontal="justify" vertical="top" wrapText="1"/>
    </xf>
    <xf numFmtId="0" fontId="0" fillId="0" borderId="65" xfId="0" applyBorder="1" applyAlignment="1">
      <alignment horizontal="center" vertical="center"/>
    </xf>
    <xf numFmtId="0" fontId="9" fillId="0" borderId="73" xfId="0" applyFont="1" applyBorder="1" applyAlignment="1">
      <alignment horizontal="justify" vertical="top" wrapText="1"/>
    </xf>
    <xf numFmtId="0" fontId="9" fillId="0" borderId="65" xfId="0" applyFont="1" applyBorder="1" applyAlignment="1">
      <alignment horizontal="justify" vertical="top" wrapText="1"/>
    </xf>
    <xf numFmtId="4" fontId="9" fillId="0" borderId="65" xfId="0" applyNumberFormat="1" applyFont="1" applyBorder="1" applyAlignment="1">
      <alignment horizontal="left" vertical="top"/>
    </xf>
    <xf numFmtId="0" fontId="9" fillId="6" borderId="65" xfId="0" applyFont="1" applyFill="1" applyBorder="1" applyAlignment="1">
      <alignment horizontal="center" vertical="center"/>
    </xf>
    <xf numFmtId="0" fontId="9" fillId="6" borderId="65" xfId="0" applyFont="1" applyFill="1" applyBorder="1" applyAlignment="1">
      <alignment horizontal="justify" vertical="top" wrapText="1"/>
    </xf>
    <xf numFmtId="0" fontId="9" fillId="0" borderId="65" xfId="0" applyFont="1" applyBorder="1" applyAlignment="1">
      <alignment horizontal="left" vertical="top"/>
    </xf>
    <xf numFmtId="4" fontId="9" fillId="6" borderId="65" xfId="0" applyNumberFormat="1" applyFont="1" applyFill="1" applyBorder="1" applyAlignment="1">
      <alignment horizontal="right" vertical="center"/>
    </xf>
    <xf numFmtId="4" fontId="14" fillId="12" borderId="74" xfId="0" applyNumberFormat="1" applyFont="1" applyFill="1" applyBorder="1" applyAlignment="1">
      <alignment horizontal="right" vertical="center"/>
    </xf>
    <xf numFmtId="4" fontId="9" fillId="0" borderId="65" xfId="0" applyNumberFormat="1" applyFont="1" applyBorder="1" applyAlignment="1">
      <alignment horizontal="center" vertical="center"/>
    </xf>
    <xf numFmtId="4" fontId="9" fillId="0" borderId="65" xfId="0" applyNumberFormat="1" applyFont="1" applyBorder="1" applyAlignment="1">
      <alignment horizontal="left" vertical="center"/>
    </xf>
    <xf numFmtId="0" fontId="18" fillId="6" borderId="65" xfId="0" applyFont="1" applyFill="1" applyBorder="1" applyAlignment="1">
      <alignment horizontal="center" vertical="center"/>
    </xf>
    <xf numFmtId="0" fontId="0" fillId="0" borderId="65" xfId="0" applyBorder="1"/>
    <xf numFmtId="165" fontId="9" fillId="6" borderId="65" xfId="0" applyNumberFormat="1" applyFont="1" applyFill="1" applyBorder="1" applyAlignment="1">
      <alignment horizontal="right" vertical="center"/>
    </xf>
    <xf numFmtId="4" fontId="14" fillId="12" borderId="50" xfId="0" applyNumberFormat="1" applyFont="1" applyFill="1" applyBorder="1" applyAlignment="1">
      <alignment horizontal="right" vertical="center"/>
    </xf>
    <xf numFmtId="9" fontId="14" fillId="5" borderId="52" xfId="2" applyFont="1" applyFill="1" applyBorder="1" applyAlignment="1">
      <alignment horizontal="center" vertical="center"/>
    </xf>
    <xf numFmtId="0" fontId="9" fillId="0" borderId="25" xfId="0" applyFont="1" applyBorder="1" applyAlignment="1">
      <alignment horizontal="center" vertical="center"/>
    </xf>
    <xf numFmtId="9" fontId="14" fillId="5" borderId="25" xfId="2" applyFont="1" applyFill="1" applyBorder="1" applyAlignment="1">
      <alignment horizontal="center" vertical="center"/>
    </xf>
    <xf numFmtId="9" fontId="14" fillId="5" borderId="65" xfId="2" applyFont="1" applyFill="1" applyBorder="1" applyAlignment="1">
      <alignment horizontal="center" vertical="center"/>
    </xf>
    <xf numFmtId="9" fontId="14" fillId="5" borderId="55" xfId="2" applyFont="1" applyFill="1" applyBorder="1" applyAlignment="1">
      <alignment horizontal="center" vertical="center"/>
    </xf>
    <xf numFmtId="9" fontId="14" fillId="0" borderId="0" xfId="2" applyFont="1" applyAlignment="1">
      <alignment horizontal="center" vertical="center"/>
    </xf>
    <xf numFmtId="0" fontId="9" fillId="10" borderId="65" xfId="0" applyFont="1" applyFill="1" applyBorder="1" applyAlignment="1">
      <alignment horizontal="center" vertical="center"/>
    </xf>
    <xf numFmtId="4" fontId="9" fillId="6" borderId="25" xfId="0" applyNumberFormat="1" applyFont="1" applyFill="1" applyBorder="1" applyAlignment="1">
      <alignment horizontal="left" vertical="top"/>
    </xf>
    <xf numFmtId="0" fontId="13" fillId="0" borderId="0" xfId="0" applyFont="1" applyAlignment="1">
      <alignment horizontal="center" vertical="center"/>
    </xf>
    <xf numFmtId="0" fontId="14" fillId="0" borderId="0" xfId="0" applyFont="1" applyAlignment="1">
      <alignment horizontal="center" vertical="center"/>
    </xf>
    <xf numFmtId="0" fontId="0" fillId="6" borderId="52" xfId="0" applyFill="1" applyBorder="1" applyAlignment="1">
      <alignment horizontal="center" vertical="center"/>
    </xf>
    <xf numFmtId="0" fontId="0" fillId="6" borderId="25" xfId="0" applyFill="1" applyBorder="1" applyAlignment="1">
      <alignment horizontal="center" vertical="center"/>
    </xf>
    <xf numFmtId="0" fontId="0" fillId="10" borderId="25" xfId="0" applyFill="1" applyBorder="1" applyAlignment="1">
      <alignment horizontal="center" vertical="center"/>
    </xf>
    <xf numFmtId="0" fontId="0" fillId="10" borderId="65" xfId="0" applyFill="1" applyBorder="1" applyAlignment="1">
      <alignment horizontal="center" vertical="center"/>
    </xf>
    <xf numFmtId="0" fontId="14" fillId="0" borderId="52" xfId="0" applyFont="1" applyBorder="1" applyAlignment="1">
      <alignment horizontal="center" vertical="center"/>
    </xf>
    <xf numFmtId="0" fontId="14" fillId="0" borderId="25" xfId="0" applyFont="1" applyBorder="1" applyAlignment="1">
      <alignment horizontal="center" vertical="center"/>
    </xf>
    <xf numFmtId="0" fontId="14" fillId="0" borderId="65" xfId="0" applyFont="1" applyBorder="1" applyAlignment="1">
      <alignment horizontal="center" vertical="center"/>
    </xf>
    <xf numFmtId="0" fontId="14" fillId="0" borderId="55" xfId="0" applyFont="1" applyBorder="1" applyAlignment="1">
      <alignment horizontal="center" vertical="center"/>
    </xf>
    <xf numFmtId="9" fontId="14" fillId="4" borderId="52" xfId="0" applyNumberFormat="1" applyFont="1" applyFill="1" applyBorder="1" applyAlignment="1">
      <alignment horizontal="center" vertical="center"/>
    </xf>
    <xf numFmtId="9" fontId="14" fillId="4" borderId="25" xfId="0" applyNumberFormat="1" applyFont="1" applyFill="1" applyBorder="1" applyAlignment="1">
      <alignment horizontal="center" vertical="center"/>
    </xf>
    <xf numFmtId="9" fontId="14" fillId="4" borderId="65" xfId="0" applyNumberFormat="1" applyFont="1" applyFill="1" applyBorder="1" applyAlignment="1">
      <alignment horizontal="center" vertical="center"/>
    </xf>
    <xf numFmtId="9" fontId="14" fillId="4" borderId="55" xfId="0" applyNumberFormat="1" applyFont="1" applyFill="1" applyBorder="1" applyAlignment="1">
      <alignment horizontal="center" vertical="center"/>
    </xf>
    <xf numFmtId="0" fontId="14" fillId="4" borderId="67" xfId="0" applyFont="1" applyFill="1" applyBorder="1" applyAlignment="1">
      <alignment horizontal="center" vertical="center"/>
    </xf>
    <xf numFmtId="0" fontId="14" fillId="4" borderId="69" xfId="0" applyFont="1" applyFill="1" applyBorder="1" applyAlignment="1">
      <alignment horizontal="center" vertical="center"/>
    </xf>
    <xf numFmtId="0" fontId="14" fillId="4" borderId="4" xfId="0" applyFont="1" applyFill="1" applyBorder="1" applyAlignment="1">
      <alignment horizontal="center" vertical="center"/>
    </xf>
    <xf numFmtId="0" fontId="7" fillId="0" borderId="0" xfId="0" applyFont="1" applyAlignment="1">
      <alignment horizontal="left"/>
    </xf>
    <xf numFmtId="0" fontId="3" fillId="5" borderId="12" xfId="0" applyFont="1" applyFill="1" applyBorder="1" applyAlignment="1">
      <alignment horizontal="center" vertical="top" wrapText="1"/>
    </xf>
    <xf numFmtId="0" fontId="3" fillId="5" borderId="0" xfId="0" applyFont="1" applyFill="1" applyAlignment="1">
      <alignment horizontal="center" vertical="top" wrapText="1"/>
    </xf>
    <xf numFmtId="0" fontId="1" fillId="0" borderId="58" xfId="0" applyFont="1" applyBorder="1" applyAlignment="1">
      <alignment horizontal="justify" vertical="top" wrapText="1"/>
    </xf>
    <xf numFmtId="0" fontId="1" fillId="0" borderId="60" xfId="0" applyFont="1" applyBorder="1" applyAlignment="1">
      <alignment horizontal="justify" vertical="top" wrapText="1"/>
    </xf>
    <xf numFmtId="0" fontId="1" fillId="0" borderId="59" xfId="0" applyFont="1" applyBorder="1" applyAlignment="1">
      <alignment horizontal="justify" vertical="top" wrapText="1"/>
    </xf>
    <xf numFmtId="0" fontId="1" fillId="0" borderId="61" xfId="0" applyFont="1" applyBorder="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1" fillId="0" borderId="21" xfId="0" applyFont="1" applyBorder="1" applyAlignment="1">
      <alignment horizontal="justify" vertical="justify" wrapText="1"/>
    </xf>
    <xf numFmtId="0" fontId="1" fillId="0" borderId="3" xfId="0" applyFont="1" applyBorder="1" applyAlignment="1">
      <alignment horizontal="justify" vertical="justify" wrapText="1"/>
    </xf>
    <xf numFmtId="0" fontId="3" fillId="5" borderId="15" xfId="0" applyFont="1" applyFill="1" applyBorder="1" applyAlignment="1">
      <alignment horizontal="center" vertical="top"/>
    </xf>
    <xf numFmtId="0" fontId="3" fillId="5" borderId="17" xfId="0" applyFont="1" applyFill="1" applyBorder="1" applyAlignment="1">
      <alignment horizontal="center" vertical="top"/>
    </xf>
    <xf numFmtId="0" fontId="3" fillId="0" borderId="21" xfId="0" applyFont="1" applyBorder="1" applyAlignment="1">
      <alignment horizontal="left" vertical="center"/>
    </xf>
    <xf numFmtId="0" fontId="4" fillId="0" borderId="3" xfId="0" applyFont="1" applyBorder="1"/>
    <xf numFmtId="0" fontId="0" fillId="0" borderId="0" xfId="0"/>
    <xf numFmtId="4" fontId="3" fillId="0" borderId="0" xfId="0" applyNumberFormat="1" applyFont="1" applyAlignment="1">
      <alignment horizontal="center"/>
    </xf>
    <xf numFmtId="0" fontId="3" fillId="4" borderId="5" xfId="0" applyFont="1" applyFill="1" applyBorder="1" applyAlignment="1">
      <alignment horizontal="center" vertical="center" wrapText="1"/>
    </xf>
    <xf numFmtId="0" fontId="4" fillId="0" borderId="35" xfId="0" applyFont="1" applyBorder="1"/>
    <xf numFmtId="0" fontId="3" fillId="4" borderId="18" xfId="0" applyFont="1" applyFill="1" applyBorder="1" applyAlignment="1">
      <alignment horizontal="center" vertical="center" textRotation="90"/>
    </xf>
    <xf numFmtId="0" fontId="4" fillId="0" borderId="28" xfId="0" applyFont="1" applyBorder="1"/>
    <xf numFmtId="0" fontId="3" fillId="4" borderId="20" xfId="0" applyFont="1" applyFill="1" applyBorder="1" applyAlignment="1">
      <alignment horizontal="left" vertical="center"/>
    </xf>
    <xf numFmtId="0" fontId="4" fillId="0" borderId="30" xfId="0" applyFont="1" applyBorder="1"/>
    <xf numFmtId="0" fontId="3" fillId="4" borderId="4" xfId="0" applyFont="1" applyFill="1" applyBorder="1" applyAlignment="1">
      <alignment horizontal="center" vertical="center" wrapText="1"/>
    </xf>
    <xf numFmtId="0" fontId="4" fillId="0" borderId="13" xfId="0" applyFont="1" applyBorder="1"/>
    <xf numFmtId="0" fontId="3" fillId="4" borderId="37" xfId="0" applyFont="1" applyFill="1" applyBorder="1" applyAlignment="1">
      <alignment horizontal="center" vertical="center" wrapText="1"/>
    </xf>
    <xf numFmtId="0" fontId="4" fillId="0" borderId="38" xfId="0" applyFont="1" applyBorder="1"/>
    <xf numFmtId="0" fontId="3" fillId="0" borderId="0" xfId="0" applyFont="1" applyAlignment="1">
      <alignment horizontal="left"/>
    </xf>
    <xf numFmtId="0" fontId="9" fillId="0" borderId="0" xfId="0" applyFont="1"/>
    <xf numFmtId="4" fontId="3" fillId="0" borderId="0" xfId="0" applyNumberFormat="1" applyFont="1" applyAlignment="1">
      <alignment horizontal="left"/>
    </xf>
    <xf numFmtId="0" fontId="3" fillId="0" borderId="0" xfId="0" applyFont="1" applyAlignment="1">
      <alignment horizontal="left" vertical="center" wrapText="1"/>
    </xf>
    <xf numFmtId="0" fontId="9" fillId="0" borderId="0" xfId="0" applyFont="1" applyAlignment="1">
      <alignment wrapText="1"/>
    </xf>
    <xf numFmtId="0" fontId="3" fillId="0" borderId="0" xfId="0" applyFont="1" applyAlignment="1">
      <alignment horizontal="left" vertical="center"/>
    </xf>
    <xf numFmtId="0" fontId="3" fillId="2" borderId="57" xfId="0" applyFont="1" applyFill="1" applyBorder="1" applyAlignment="1">
      <alignment horizontal="center" vertical="center"/>
    </xf>
    <xf numFmtId="0" fontId="4" fillId="0" borderId="32" xfId="0" applyFont="1" applyBorder="1"/>
    <xf numFmtId="0" fontId="4" fillId="0" borderId="33" xfId="0" applyFont="1" applyBorder="1"/>
    <xf numFmtId="0" fontId="3" fillId="3" borderId="34" xfId="0" applyFont="1" applyFill="1" applyBorder="1" applyAlignment="1">
      <alignment horizontal="center" vertical="center" wrapText="1"/>
    </xf>
    <xf numFmtId="0" fontId="4" fillId="0" borderId="36" xfId="0" applyFont="1" applyBorder="1" applyAlignment="1">
      <alignment wrapText="1"/>
    </xf>
    <xf numFmtId="0" fontId="3" fillId="3" borderId="5" xfId="0" applyFont="1" applyFill="1" applyBorder="1" applyAlignment="1">
      <alignment horizontal="center" vertical="center"/>
    </xf>
    <xf numFmtId="0" fontId="4" fillId="0" borderId="12" xfId="0" applyFont="1" applyBorder="1"/>
    <xf numFmtId="0" fontId="3" fillId="3"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4" fillId="0" borderId="7" xfId="0" applyFont="1" applyBorder="1"/>
    <xf numFmtId="0" fontId="4" fillId="0" borderId="6" xfId="0" applyFont="1" applyBorder="1"/>
    <xf numFmtId="0" fontId="4" fillId="0" borderId="15" xfId="0" applyFont="1" applyBorder="1"/>
    <xf numFmtId="0" fontId="4" fillId="0" borderId="16" xfId="0" applyFont="1" applyBorder="1"/>
    <xf numFmtId="0" fontId="4" fillId="0" borderId="17" xfId="0" applyFont="1" applyBorder="1"/>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14" fillId="4" borderId="12" xfId="0" applyFont="1" applyFill="1" applyBorder="1" applyAlignment="1">
      <alignment horizontal="center" vertical="center" wrapText="1"/>
    </xf>
    <xf numFmtId="0" fontId="16" fillId="0" borderId="45" xfId="0" applyFont="1" applyBorder="1" applyAlignment="1">
      <alignment horizontal="center" vertical="center"/>
    </xf>
    <xf numFmtId="0" fontId="14" fillId="4" borderId="77" xfId="0" applyFont="1" applyFill="1" applyBorder="1" applyAlignment="1">
      <alignment horizontal="center" vertical="center" textRotation="90"/>
    </xf>
    <xf numFmtId="0" fontId="17" fillId="0" borderId="78" xfId="0" applyFont="1" applyBorder="1" applyAlignment="1">
      <alignment horizontal="center" vertical="center"/>
    </xf>
    <xf numFmtId="0" fontId="14" fillId="4" borderId="79" xfId="0" applyFont="1" applyFill="1" applyBorder="1" applyAlignment="1">
      <alignment horizontal="center" vertical="center" textRotation="90"/>
    </xf>
    <xf numFmtId="0" fontId="17" fillId="0" borderId="80" xfId="0" applyFont="1" applyBorder="1" applyAlignment="1">
      <alignment horizontal="center" vertical="center"/>
    </xf>
    <xf numFmtId="9" fontId="14" fillId="4" borderId="75" xfId="2" applyFont="1" applyFill="1" applyBorder="1" applyAlignment="1">
      <alignment horizontal="center" vertical="center" wrapText="1"/>
    </xf>
    <xf numFmtId="9" fontId="17" fillId="0" borderId="76" xfId="2" applyFont="1" applyBorder="1" applyAlignment="1">
      <alignment horizontal="center" vertical="center" wrapText="1"/>
    </xf>
    <xf numFmtId="0" fontId="14" fillId="4" borderId="4" xfId="0" applyFont="1" applyFill="1" applyBorder="1" applyAlignment="1">
      <alignment horizontal="center" vertical="center" wrapText="1"/>
    </xf>
    <xf numFmtId="0" fontId="16" fillId="0" borderId="13" xfId="0" applyFont="1" applyBorder="1" applyAlignment="1">
      <alignment horizontal="center" vertical="center"/>
    </xf>
    <xf numFmtId="0" fontId="14" fillId="4" borderId="37" xfId="0" applyFont="1" applyFill="1" applyBorder="1" applyAlignment="1">
      <alignment horizontal="center" vertical="center" wrapText="1"/>
    </xf>
    <xf numFmtId="0" fontId="16" fillId="0" borderId="38" xfId="0" applyFont="1" applyBorder="1" applyAlignment="1">
      <alignment horizontal="center" vertical="center"/>
    </xf>
    <xf numFmtId="0" fontId="13" fillId="0" borderId="0" xfId="0" applyFont="1" applyAlignment="1">
      <alignment horizontal="left"/>
    </xf>
    <xf numFmtId="4" fontId="13" fillId="0" borderId="0" xfId="0" applyNumberFormat="1" applyFont="1" applyAlignment="1">
      <alignment horizontal="left"/>
    </xf>
    <xf numFmtId="0" fontId="13" fillId="0" borderId="0" xfId="0" applyFont="1" applyAlignment="1">
      <alignment horizontal="left" vertical="center" wrapText="1"/>
    </xf>
    <xf numFmtId="0" fontId="0" fillId="0" borderId="0" xfId="0" applyAlignment="1">
      <alignment wrapText="1"/>
    </xf>
    <xf numFmtId="0" fontId="14" fillId="0" borderId="0" xfId="0" applyFont="1" applyAlignment="1">
      <alignment horizontal="left" vertical="center"/>
    </xf>
    <xf numFmtId="0" fontId="14" fillId="3" borderId="34" xfId="0" applyFont="1" applyFill="1" applyBorder="1" applyAlignment="1">
      <alignment horizontal="center" vertical="center" wrapText="1"/>
    </xf>
    <xf numFmtId="0" fontId="16" fillId="0" borderId="36" xfId="0" applyFont="1" applyBorder="1" applyAlignment="1">
      <alignment wrapText="1"/>
    </xf>
    <xf numFmtId="0" fontId="14" fillId="3" borderId="5" xfId="0" applyFont="1" applyFill="1" applyBorder="1" applyAlignment="1">
      <alignment horizontal="center" vertical="center"/>
    </xf>
    <xf numFmtId="0" fontId="16" fillId="0" borderId="12" xfId="0" applyFont="1" applyBorder="1" applyAlignment="1">
      <alignment horizontal="center" vertical="center"/>
    </xf>
    <xf numFmtId="0" fontId="14" fillId="3" borderId="13" xfId="0" applyFont="1" applyFill="1" applyBorder="1" applyAlignment="1">
      <alignment horizontal="center" vertical="center"/>
    </xf>
    <xf numFmtId="0" fontId="16" fillId="0" borderId="13" xfId="0" applyFont="1" applyBorder="1"/>
    <xf numFmtId="0" fontId="14" fillId="4" borderId="13"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0" xfId="0" applyFont="1" applyFill="1" applyAlignment="1">
      <alignment horizontal="center" vertical="center"/>
    </xf>
    <xf numFmtId="0" fontId="16" fillId="0" borderId="0" xfId="0" applyFont="1"/>
    <xf numFmtId="0" fontId="16" fillId="0" borderId="14" xfId="0" applyFont="1" applyBorder="1"/>
    <xf numFmtId="0" fontId="16" fillId="0" borderId="15" xfId="0" applyFont="1" applyBorder="1"/>
    <xf numFmtId="0" fontId="16" fillId="0" borderId="16" xfId="0" applyFont="1" applyBorder="1"/>
    <xf numFmtId="0" fontId="16" fillId="0" borderId="17" xfId="0" applyFont="1" applyBorder="1"/>
    <xf numFmtId="0" fontId="14" fillId="4" borderId="13" xfId="0" applyFont="1" applyFill="1" applyBorder="1" applyAlignment="1">
      <alignment horizontal="center" vertical="center"/>
    </xf>
    <xf numFmtId="0" fontId="16" fillId="0" borderId="12" xfId="0" applyFont="1" applyBorder="1"/>
    <xf numFmtId="0" fontId="16" fillId="0" borderId="0" xfId="0" applyFont="1" applyAlignment="1">
      <alignment horizontal="center" vertical="center"/>
    </xf>
    <xf numFmtId="0" fontId="16" fillId="0" borderId="14" xfId="0" applyFont="1" applyBorder="1" applyAlignment="1">
      <alignment horizontal="center" vertical="center"/>
    </xf>
    <xf numFmtId="0" fontId="14" fillId="2" borderId="58"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9" xfId="0" applyFont="1" applyFill="1" applyBorder="1" applyAlignment="1">
      <alignment horizontal="center" vertical="center"/>
    </xf>
    <xf numFmtId="0" fontId="14" fillId="4" borderId="67" xfId="0" applyFont="1" applyFill="1" applyBorder="1" applyAlignment="1">
      <alignment horizontal="center" vertical="center" wrapText="1"/>
    </xf>
    <xf numFmtId="0" fontId="14" fillId="4" borderId="68" xfId="0" applyFont="1" applyFill="1" applyBorder="1" applyAlignment="1">
      <alignment horizontal="center" vertical="center" wrapText="1"/>
    </xf>
    <xf numFmtId="0" fontId="14" fillId="4" borderId="69"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75" xfId="0" applyFont="1" applyFill="1" applyBorder="1" applyAlignment="1">
      <alignment horizontal="center" vertical="center"/>
    </xf>
  </cellXfs>
  <cellStyles count="4">
    <cellStyle name="Millares" xfId="3" builtinId="3"/>
    <cellStyle name="Normal" xfId="0" builtinId="0"/>
    <cellStyle name="Normal 2" xfId="1" xr:uid="{08716F75-90FB-491B-976F-7BB0B5757D44}"/>
    <cellStyle name="Porcentaje" xfId="2" builtinId="5"/>
  </cellStyles>
  <dxfs count="0"/>
  <tableStyles count="0" defaultTableStyle="TableStyleMedium2" defaultPivotStyle="PivotStyleLight16"/>
  <colors>
    <mruColors>
      <color rgb="FF9999FF"/>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S/PRESUPUESTO%202023/Matriz%20program&#225;tica%20-%20Municipalidad%20de%20Orotina%20-PAO%20202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efreshError="1">
        <row r="5">
          <cell r="D5" t="str">
            <v>MUNICIPALIDAD DE OROTINA</v>
          </cell>
        </row>
        <row r="7">
          <cell r="D7">
            <v>2023</v>
          </cell>
        </row>
      </sheetData>
      <sheetData sheetId="1" refreshError="1">
        <row r="1">
          <cell r="A1" t="str">
            <v>PLAN OPERATIVO ANUAL</v>
          </cell>
        </row>
        <row r="2">
          <cell r="A2" t="str">
            <v>MUNICIPALIDAD DE OROTINA</v>
          </cell>
        </row>
        <row r="3">
          <cell r="A3">
            <v>2023</v>
          </cell>
          <cell r="B3"/>
          <cell r="C3"/>
          <cell r="D3"/>
          <cell r="E3"/>
          <cell r="F3"/>
          <cell r="G3"/>
          <cell r="H3"/>
        </row>
      </sheetData>
      <sheetData sheetId="2" refreshError="1">
        <row r="5">
          <cell r="C5">
            <v>3</v>
          </cell>
          <cell r="D5">
            <v>6</v>
          </cell>
          <cell r="F5">
            <v>7.5</v>
          </cell>
          <cell r="G5">
            <v>6.5</v>
          </cell>
        </row>
        <row r="8">
          <cell r="B8">
            <v>23</v>
          </cell>
        </row>
        <row r="9">
          <cell r="B9">
            <v>9</v>
          </cell>
        </row>
        <row r="10">
          <cell r="B10">
            <v>14</v>
          </cell>
        </row>
      </sheetData>
      <sheetData sheetId="3" refreshError="1">
        <row r="1">
          <cell r="A1" t="str">
            <v>PLAN OPERATIVO ANUAL</v>
          </cell>
        </row>
      </sheetData>
      <sheetData sheetId="4" refreshError="1">
        <row r="5">
          <cell r="C5">
            <v>3.5</v>
          </cell>
          <cell r="D5">
            <v>4.5</v>
          </cell>
          <cell r="F5">
            <v>7.5</v>
          </cell>
          <cell r="G5">
            <v>7.5</v>
          </cell>
        </row>
        <row r="8">
          <cell r="B8">
            <v>23</v>
          </cell>
        </row>
        <row r="9">
          <cell r="B9">
            <v>8</v>
          </cell>
        </row>
        <row r="10">
          <cell r="B10">
            <v>15</v>
          </cell>
        </row>
      </sheetData>
      <sheetData sheetId="5" refreshError="1"/>
      <sheetData sheetId="6" refreshError="1">
        <row r="5">
          <cell r="C5">
            <v>9.5</v>
          </cell>
          <cell r="D5">
            <v>54.5</v>
          </cell>
          <cell r="F5">
            <v>5.5</v>
          </cell>
          <cell r="G5">
            <v>5.5</v>
          </cell>
        </row>
        <row r="8">
          <cell r="B8">
            <v>75</v>
          </cell>
        </row>
        <row r="9">
          <cell r="B9">
            <v>64</v>
          </cell>
        </row>
        <row r="10">
          <cell r="B10">
            <v>11</v>
          </cell>
        </row>
      </sheetData>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Gricelly Meza Sandoval" id="{F4959BA9-886D-477B-967F-AA51621832D3}" userId="S::gmeza@muniorotina.go.cr::99b0eabd-7e47-4572-a459-8c00311e951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4" dT="2022-12-19T14:33:36.94" personId="{F4959BA9-886D-477B-967F-AA51621832D3}" id="{7671F1D3-8389-42AD-887E-C66EE5C55824}">
    <text>A ¢402.680.217,26 se le rebajó ¢100.000 en cada semestre</text>
  </threadedComment>
  <threadedComment ref="S14" dT="2022-12-19T14:33:36.94" personId="{F4959BA9-886D-477B-967F-AA51621832D3}" id="{DDD8C7F4-0DC6-41EE-82D1-A5F1B886F5C9}">
    <text>A ¢402.680.217,26 se le rebajó ¢100.000 en cada semestre</text>
  </threadedComment>
  <threadedComment ref="R22" dT="2022-12-19T14:33:07.46" personId="{F4959BA9-886D-477B-967F-AA51621832D3}" id="{F1D354BC-8B85-4BD6-9E68-663BE491C78F}">
    <text>A ¢400.000 se rebajó ¢268.266,55</text>
  </threadedComment>
</ThreadedComments>
</file>

<file path=xl/threadedComments/threadedComment2.xml><?xml version="1.0" encoding="utf-8"?>
<ThreadedComments xmlns="http://schemas.microsoft.com/office/spreadsheetml/2018/threadedcomments" xmlns:x="http://schemas.openxmlformats.org/spreadsheetml/2006/main">
  <threadedComment ref="R50" dT="2022-12-19T14:46:04.45" personId="{F4959BA9-886D-477B-967F-AA51621832D3}" id="{03ACDAE1-0FE6-405F-B53F-993B96C119F7}">
    <text>A ¢1.810.364,50 se le rebaja ¢34.885,50 en cada semestre</text>
  </threadedComment>
  <threadedComment ref="S50" dT="2022-12-19T14:46:04.45" personId="{F4959BA9-886D-477B-967F-AA51621832D3}" id="{E7D4707C-ACD4-45FB-9645-9F557D67FAE1}">
    <text>A ¢1.810.364,50 se le rebaja ¢34.885,50 en cada semestre</text>
  </threadedComment>
</ThreadedComments>
</file>

<file path=xl/threadedComments/threadedComment3.xml><?xml version="1.0" encoding="utf-8"?>
<ThreadedComments xmlns="http://schemas.microsoft.com/office/spreadsheetml/2018/threadedcomments" xmlns:x="http://schemas.openxmlformats.org/spreadsheetml/2006/main">
  <threadedComment ref="R15" dT="2022-12-19T14:33:36.94" personId="{F4959BA9-886D-477B-967F-AA51621832D3}" id="{F6E49339-C456-4E1F-A7CC-209CCFD05795}">
    <text>A ¢402.680.217,26 se le rebajó ¢100.000 en cada semestre</text>
  </threadedComment>
  <threadedComment ref="S15" dT="2022-12-19T14:33:36.94" personId="{F4959BA9-886D-477B-967F-AA51621832D3}" id="{F6647FEE-8E79-419E-A813-801DCFB6631A}">
    <text>A ¢402.680.217,26 se le rebajó ¢100.000 en cada semestre</text>
  </threadedComment>
  <threadedComment ref="R23" dT="2022-12-19T14:33:07.46" personId="{F4959BA9-886D-477B-967F-AA51621832D3}" id="{061BD4A1-62F0-429F-8AE0-9F7723C3CD92}">
    <text>A ¢400.000 se rebajó ¢268.266,55</text>
  </threadedComment>
  <threadedComment ref="R105" dT="2022-12-19T14:46:04.45" personId="{F4959BA9-886D-477B-967F-AA51621832D3}" id="{610F7471-269D-4965-A311-F1651A06D2D6}">
    <text>A ¢1.810.364,50 se le rebaja ¢34.885,50 en cada semestre</text>
  </threadedComment>
  <threadedComment ref="S105" dT="2022-12-19T14:46:04.45" personId="{F4959BA9-886D-477B-967F-AA51621832D3}" id="{91C64FC0-1767-46D1-8A63-E9C2E26B3A2A}">
    <text>A ¢1.810.364,50 se le rebaja ¢34.885,50 en cada semestre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D0E0E-F156-4410-9881-BECD478B6379}">
  <dimension ref="A1:Y972"/>
  <sheetViews>
    <sheetView topLeftCell="A37" workbookViewId="0">
      <selection activeCell="G5" sqref="G5"/>
    </sheetView>
  </sheetViews>
  <sheetFormatPr baseColWidth="10" defaultColWidth="14.42578125" defaultRowHeight="15" x14ac:dyDescent="0.25"/>
  <cols>
    <col min="1" max="1" width="4.140625" customWidth="1"/>
    <col min="2" max="2" width="24" customWidth="1"/>
    <col min="3" max="3" width="3" customWidth="1"/>
    <col min="4" max="4" width="52.5703125" customWidth="1"/>
    <col min="5" max="5" width="15.7109375" customWidth="1"/>
    <col min="6" max="14" width="11.42578125" customWidth="1"/>
    <col min="15" max="25" width="10" customWidth="1"/>
  </cols>
  <sheetData>
    <row r="1" spans="1:25" ht="12.75" customHeight="1" x14ac:dyDescent="0.25">
      <c r="A1" s="301" t="s">
        <v>59</v>
      </c>
      <c r="B1" s="300"/>
      <c r="C1" s="300"/>
      <c r="D1" s="300"/>
      <c r="E1" s="2"/>
      <c r="F1" s="3"/>
      <c r="G1" s="3"/>
      <c r="H1" s="1"/>
      <c r="I1" s="1"/>
      <c r="J1" s="1"/>
      <c r="K1" s="1"/>
      <c r="L1" s="1"/>
      <c r="M1" s="1"/>
      <c r="N1" s="1"/>
      <c r="O1" s="1"/>
      <c r="P1" s="1"/>
      <c r="Q1" s="1"/>
      <c r="R1" s="1"/>
      <c r="S1" s="1"/>
      <c r="T1" s="1"/>
      <c r="U1" s="1"/>
      <c r="V1" s="1"/>
      <c r="W1" s="1"/>
      <c r="X1" s="1"/>
      <c r="Y1" s="1"/>
    </row>
    <row r="2" spans="1:25" ht="12.75" customHeight="1" x14ac:dyDescent="0.25">
      <c r="A2" s="301" t="s">
        <v>60</v>
      </c>
      <c r="B2" s="300"/>
      <c r="C2" s="300"/>
      <c r="D2" s="300"/>
      <c r="E2" s="2"/>
      <c r="F2" s="3"/>
      <c r="G2" s="3"/>
      <c r="H2" s="1"/>
      <c r="I2" s="1"/>
      <c r="J2" s="1"/>
      <c r="K2" s="1"/>
      <c r="L2" s="1"/>
      <c r="M2" s="1"/>
      <c r="N2" s="4">
        <v>2016</v>
      </c>
      <c r="O2" s="1"/>
      <c r="P2" s="1"/>
      <c r="Q2" s="1"/>
      <c r="R2" s="1"/>
      <c r="S2" s="1"/>
      <c r="T2" s="1"/>
      <c r="U2" s="1"/>
      <c r="V2" s="1"/>
      <c r="W2" s="1"/>
      <c r="X2" s="1"/>
      <c r="Y2" s="1"/>
    </row>
    <row r="3" spans="1:25" ht="12.75" customHeight="1" x14ac:dyDescent="0.25">
      <c r="A3" s="2"/>
      <c r="B3" s="2"/>
      <c r="C3" s="2"/>
      <c r="D3" s="2"/>
      <c r="E3" s="2"/>
      <c r="F3" s="3"/>
      <c r="G3" s="3"/>
      <c r="H3" s="1"/>
      <c r="I3" s="1"/>
      <c r="J3" s="1"/>
      <c r="K3" s="1"/>
      <c r="L3" s="1"/>
      <c r="M3" s="1"/>
      <c r="N3" s="1"/>
      <c r="O3" s="1"/>
      <c r="P3" s="1"/>
      <c r="Q3" s="1"/>
      <c r="R3" s="1"/>
      <c r="S3" s="1"/>
      <c r="T3" s="1"/>
      <c r="U3" s="1"/>
      <c r="V3" s="1"/>
      <c r="W3" s="1"/>
      <c r="X3" s="1"/>
      <c r="Y3" s="1"/>
    </row>
    <row r="4" spans="1:25" ht="13.5" customHeight="1" thickBot="1" x14ac:dyDescent="0.3">
      <c r="A4" s="5"/>
      <c r="B4" s="2"/>
      <c r="C4" s="2"/>
      <c r="D4" s="2"/>
      <c r="E4" s="2"/>
      <c r="F4" s="3"/>
      <c r="G4" s="3"/>
      <c r="H4" s="1"/>
      <c r="I4" s="1"/>
      <c r="J4" s="1"/>
      <c r="K4" s="1"/>
      <c r="L4" s="1"/>
      <c r="M4" s="1"/>
      <c r="N4" s="1"/>
      <c r="O4" s="1"/>
      <c r="P4" s="1"/>
      <c r="Q4" s="1"/>
      <c r="R4" s="1"/>
      <c r="S4" s="1"/>
      <c r="T4" s="1"/>
      <c r="U4" s="1"/>
      <c r="V4" s="1"/>
      <c r="W4" s="1"/>
      <c r="X4" s="1"/>
      <c r="Y4" s="1"/>
    </row>
    <row r="5" spans="1:25" ht="13.5" customHeight="1" thickBot="1" x14ac:dyDescent="0.3">
      <c r="A5" s="285" t="s">
        <v>61</v>
      </c>
      <c r="B5" s="300"/>
      <c r="C5" s="5"/>
      <c r="D5" s="6" t="s">
        <v>62</v>
      </c>
      <c r="E5" s="2"/>
      <c r="F5" s="3"/>
      <c r="G5" s="3"/>
      <c r="H5" s="1"/>
      <c r="I5" s="1"/>
      <c r="J5" s="1"/>
      <c r="K5" s="1"/>
      <c r="L5" s="1"/>
      <c r="M5" s="1"/>
      <c r="N5" s="1"/>
      <c r="O5" s="1"/>
      <c r="P5" s="1"/>
      <c r="Q5" s="1"/>
      <c r="R5" s="1"/>
      <c r="S5" s="1"/>
      <c r="T5" s="1"/>
      <c r="U5" s="1"/>
      <c r="V5" s="1"/>
      <c r="W5" s="1"/>
      <c r="X5" s="1"/>
      <c r="Y5" s="1"/>
    </row>
    <row r="6" spans="1:25" ht="13.5" customHeight="1" thickBot="1" x14ac:dyDescent="0.3">
      <c r="A6" s="7"/>
      <c r="B6" s="7"/>
      <c r="C6" s="5"/>
      <c r="D6" s="8"/>
      <c r="E6" s="2"/>
      <c r="F6" s="3"/>
      <c r="G6" s="3"/>
      <c r="H6" s="1"/>
      <c r="I6" s="1"/>
      <c r="J6" s="1"/>
      <c r="K6" s="1"/>
      <c r="L6" s="1"/>
      <c r="M6" s="1"/>
      <c r="N6" s="1"/>
      <c r="O6" s="1"/>
      <c r="P6" s="1"/>
      <c r="Q6" s="1"/>
      <c r="R6" s="1"/>
      <c r="S6" s="1"/>
      <c r="T6" s="1"/>
      <c r="U6" s="1"/>
      <c r="V6" s="1"/>
      <c r="W6" s="1"/>
      <c r="X6" s="1"/>
      <c r="Y6" s="1"/>
    </row>
    <row r="7" spans="1:25" ht="13.5" customHeight="1" thickBot="1" x14ac:dyDescent="0.3">
      <c r="A7" s="285" t="s">
        <v>63</v>
      </c>
      <c r="B7" s="300"/>
      <c r="C7" s="5"/>
      <c r="D7" s="6">
        <v>2023</v>
      </c>
      <c r="E7" s="2"/>
      <c r="F7" s="3"/>
      <c r="G7" s="3"/>
      <c r="H7" s="1"/>
      <c r="I7" s="1"/>
      <c r="J7" s="1"/>
      <c r="K7" s="1"/>
      <c r="L7" s="1"/>
      <c r="M7" s="1"/>
      <c r="N7" s="1"/>
      <c r="O7" s="1"/>
      <c r="P7" s="1"/>
      <c r="Q7" s="1"/>
      <c r="R7" s="1"/>
      <c r="S7" s="1"/>
      <c r="T7" s="1"/>
      <c r="U7" s="1"/>
      <c r="V7" s="1"/>
      <c r="W7" s="1"/>
      <c r="X7" s="1"/>
      <c r="Y7" s="1"/>
    </row>
    <row r="8" spans="1:25" ht="12.75" customHeight="1" x14ac:dyDescent="0.25">
      <c r="A8" s="9"/>
      <c r="B8" s="2"/>
      <c r="C8" s="2"/>
      <c r="D8" s="2"/>
      <c r="E8" s="2"/>
      <c r="F8" s="3"/>
      <c r="G8" s="3"/>
      <c r="H8" s="1"/>
      <c r="I8" s="1"/>
      <c r="J8" s="1"/>
      <c r="K8" s="1"/>
      <c r="L8" s="1"/>
      <c r="M8" s="1"/>
      <c r="N8" s="1"/>
      <c r="O8" s="1"/>
      <c r="P8" s="1"/>
      <c r="Q8" s="1"/>
      <c r="R8" s="1"/>
      <c r="S8" s="1"/>
      <c r="T8" s="1"/>
      <c r="U8" s="1"/>
      <c r="V8" s="1"/>
      <c r="W8" s="1"/>
      <c r="X8" s="1"/>
      <c r="Y8" s="1"/>
    </row>
    <row r="9" spans="1:25" ht="12.75" customHeight="1" x14ac:dyDescent="0.25">
      <c r="A9" s="285" t="s">
        <v>64</v>
      </c>
      <c r="B9" s="300"/>
      <c r="C9" s="5"/>
      <c r="D9" s="3"/>
      <c r="E9" s="2"/>
      <c r="F9" s="3"/>
      <c r="G9" s="1"/>
      <c r="H9" s="1"/>
      <c r="I9" s="1"/>
      <c r="J9" s="1"/>
      <c r="K9" s="1"/>
      <c r="L9" s="1"/>
      <c r="M9" s="1"/>
      <c r="N9" s="1"/>
      <c r="O9" s="1"/>
      <c r="P9" s="1"/>
      <c r="Q9" s="1"/>
      <c r="R9" s="1"/>
      <c r="S9" s="1"/>
      <c r="T9" s="1"/>
      <c r="U9" s="1"/>
      <c r="V9" s="1"/>
      <c r="W9" s="1"/>
      <c r="X9" s="1"/>
      <c r="Y9" s="1"/>
    </row>
    <row r="10" spans="1:25" ht="13.5" customHeight="1" thickBot="1" x14ac:dyDescent="0.3">
      <c r="A10" s="5"/>
      <c r="B10" s="3"/>
      <c r="C10" s="5"/>
      <c r="D10" s="3"/>
      <c r="E10" s="1"/>
      <c r="F10" s="1"/>
      <c r="G10" s="1"/>
      <c r="H10" s="1"/>
      <c r="I10" s="1"/>
      <c r="J10" s="1"/>
      <c r="K10" s="1"/>
      <c r="L10" s="1"/>
      <c r="M10" s="1"/>
      <c r="N10" s="1"/>
      <c r="O10" s="1"/>
      <c r="P10" s="1"/>
      <c r="Q10" s="1"/>
      <c r="R10" s="1"/>
      <c r="S10" s="1"/>
      <c r="T10" s="1"/>
      <c r="U10" s="1"/>
      <c r="V10" s="1"/>
      <c r="W10" s="1"/>
      <c r="X10" s="1"/>
      <c r="Y10" s="1"/>
    </row>
    <row r="11" spans="1:25" ht="39.6" customHeight="1" thickBot="1" x14ac:dyDescent="0.3">
      <c r="A11" s="298" t="s">
        <v>65</v>
      </c>
      <c r="B11" s="299"/>
      <c r="C11" s="5"/>
      <c r="D11" s="10" t="s">
        <v>257</v>
      </c>
      <c r="E11" s="1"/>
      <c r="F11" s="1"/>
      <c r="G11" s="1"/>
      <c r="H11" s="1"/>
      <c r="I11" s="1"/>
      <c r="J11" s="1"/>
      <c r="K11" s="1"/>
      <c r="L11" s="1"/>
      <c r="M11" s="1"/>
      <c r="N11" s="1"/>
      <c r="O11" s="1"/>
      <c r="P11" s="1"/>
      <c r="Q11" s="1"/>
      <c r="R11" s="1"/>
      <c r="S11" s="1"/>
      <c r="T11" s="1"/>
      <c r="U11" s="1"/>
      <c r="V11" s="1"/>
      <c r="W11" s="1"/>
      <c r="X11" s="1"/>
      <c r="Y11" s="1"/>
    </row>
    <row r="12" spans="1:25" ht="15.75" customHeight="1" thickBot="1" x14ac:dyDescent="0.3">
      <c r="A12" s="11"/>
      <c r="B12" s="5"/>
      <c r="C12" s="5"/>
      <c r="D12" s="11"/>
      <c r="E12" s="11"/>
      <c r="F12" s="5"/>
      <c r="G12" s="5"/>
      <c r="H12" s="5"/>
      <c r="I12" s="5"/>
      <c r="J12" s="5"/>
      <c r="K12" s="5"/>
      <c r="L12" s="5"/>
      <c r="M12" s="5"/>
      <c r="N12" s="5"/>
      <c r="O12" s="5"/>
      <c r="P12" s="5"/>
      <c r="Q12" s="5"/>
      <c r="R12" s="5"/>
      <c r="S12" s="5"/>
      <c r="T12" s="5"/>
      <c r="U12" s="5"/>
      <c r="V12" s="5"/>
      <c r="W12" s="5"/>
      <c r="X12" s="5"/>
      <c r="Y12" s="5"/>
    </row>
    <row r="13" spans="1:25" ht="27.6" customHeight="1" thickBot="1" x14ac:dyDescent="0.3">
      <c r="A13" s="298" t="s">
        <v>66</v>
      </c>
      <c r="B13" s="299"/>
      <c r="C13" s="5"/>
      <c r="D13" s="10" t="s">
        <v>258</v>
      </c>
      <c r="E13" s="11"/>
      <c r="F13" s="1"/>
      <c r="G13" s="1"/>
      <c r="H13" s="1"/>
      <c r="I13" s="1"/>
      <c r="J13" s="1"/>
      <c r="K13" s="1"/>
      <c r="L13" s="1"/>
      <c r="M13" s="1"/>
      <c r="N13" s="1"/>
      <c r="O13" s="1"/>
      <c r="P13" s="1"/>
      <c r="Q13" s="1"/>
      <c r="R13" s="1"/>
      <c r="S13" s="1"/>
      <c r="T13" s="1"/>
      <c r="U13" s="1"/>
      <c r="V13" s="1"/>
      <c r="W13" s="1"/>
      <c r="X13" s="1"/>
      <c r="Y13" s="1"/>
    </row>
    <row r="14" spans="1:25" ht="15.75" customHeight="1" thickBot="1" x14ac:dyDescent="0.3">
      <c r="A14" s="11"/>
      <c r="B14" s="1"/>
      <c r="C14" s="5"/>
      <c r="D14" s="11"/>
      <c r="E14" s="11"/>
      <c r="F14" s="1"/>
      <c r="G14" s="1"/>
      <c r="H14" s="1"/>
      <c r="I14" s="1"/>
      <c r="J14" s="1"/>
      <c r="K14" s="1"/>
      <c r="L14" s="1"/>
      <c r="M14" s="1"/>
      <c r="N14" s="1"/>
      <c r="O14" s="1"/>
      <c r="P14" s="1"/>
      <c r="Q14" s="1"/>
      <c r="R14" s="1"/>
      <c r="S14" s="1"/>
      <c r="T14" s="1"/>
      <c r="U14" s="1"/>
      <c r="V14" s="1"/>
      <c r="W14" s="1"/>
      <c r="X14" s="1"/>
      <c r="Y14" s="1"/>
    </row>
    <row r="15" spans="1:25" ht="44.45" customHeight="1" thickBot="1" x14ac:dyDescent="0.3">
      <c r="A15" s="298" t="s">
        <v>67</v>
      </c>
      <c r="B15" s="299"/>
      <c r="C15" s="12">
        <v>1</v>
      </c>
      <c r="D15" s="10" t="s">
        <v>68</v>
      </c>
      <c r="E15" s="11"/>
      <c r="F15" s="1"/>
      <c r="G15" s="1"/>
      <c r="H15" s="1"/>
      <c r="I15" s="1"/>
      <c r="J15" s="1"/>
      <c r="K15" s="1"/>
      <c r="L15" s="1"/>
      <c r="M15" s="1"/>
      <c r="N15" s="1"/>
      <c r="O15" s="1"/>
      <c r="P15" s="1"/>
      <c r="Q15" s="1"/>
      <c r="R15" s="1"/>
      <c r="S15" s="1"/>
      <c r="T15" s="1"/>
      <c r="U15" s="1"/>
      <c r="V15" s="1"/>
      <c r="W15" s="1"/>
      <c r="X15" s="1"/>
      <c r="Y15" s="1"/>
    </row>
    <row r="16" spans="1:25" ht="51" customHeight="1" thickBot="1" x14ac:dyDescent="0.3">
      <c r="A16" s="11"/>
      <c r="B16" s="11"/>
      <c r="C16" s="12">
        <v>2</v>
      </c>
      <c r="D16" s="10" t="s">
        <v>69</v>
      </c>
      <c r="E16" s="11"/>
      <c r="F16" s="1"/>
      <c r="G16" s="1"/>
      <c r="H16" s="1"/>
      <c r="I16" s="1"/>
      <c r="J16" s="1"/>
      <c r="K16" s="1"/>
      <c r="L16" s="1"/>
      <c r="M16" s="1"/>
      <c r="N16" s="1"/>
      <c r="O16" s="1"/>
      <c r="P16" s="1"/>
      <c r="Q16" s="1"/>
      <c r="R16" s="1"/>
      <c r="S16" s="1"/>
      <c r="T16" s="1"/>
      <c r="U16" s="1"/>
      <c r="V16" s="1"/>
      <c r="W16" s="1"/>
      <c r="X16" s="1"/>
      <c r="Y16" s="1"/>
    </row>
    <row r="17" spans="1:25" ht="40.5" customHeight="1" thickBot="1" x14ac:dyDescent="0.3">
      <c r="A17" s="11"/>
      <c r="B17" s="11"/>
      <c r="C17" s="12">
        <v>3</v>
      </c>
      <c r="D17" s="10" t="s">
        <v>70</v>
      </c>
      <c r="E17" s="11"/>
      <c r="F17" s="1"/>
      <c r="G17" s="1"/>
      <c r="H17" s="1"/>
      <c r="I17" s="1"/>
      <c r="J17" s="1"/>
      <c r="K17" s="1"/>
      <c r="L17" s="1"/>
      <c r="M17" s="1"/>
      <c r="N17" s="1"/>
      <c r="O17" s="1"/>
      <c r="P17" s="1"/>
      <c r="Q17" s="1"/>
      <c r="R17" s="1"/>
      <c r="S17" s="1"/>
      <c r="T17" s="1"/>
      <c r="U17" s="1"/>
      <c r="V17" s="1"/>
      <c r="W17" s="1"/>
      <c r="X17" s="1"/>
      <c r="Y17" s="1"/>
    </row>
    <row r="18" spans="1:25" ht="27.95" customHeight="1" thickBot="1" x14ac:dyDescent="0.3">
      <c r="A18" s="11"/>
      <c r="B18" s="11"/>
      <c r="C18" s="12">
        <v>4</v>
      </c>
      <c r="D18" s="10" t="s">
        <v>71</v>
      </c>
      <c r="E18" s="11"/>
      <c r="F18" s="1"/>
      <c r="G18" s="1"/>
      <c r="H18" s="1"/>
      <c r="I18" s="1"/>
      <c r="J18" s="1"/>
      <c r="K18" s="1"/>
      <c r="L18" s="1"/>
      <c r="M18" s="1"/>
      <c r="N18" s="1"/>
      <c r="O18" s="1"/>
      <c r="P18" s="1"/>
      <c r="Q18" s="1"/>
      <c r="R18" s="1"/>
      <c r="S18" s="1"/>
      <c r="T18" s="1"/>
      <c r="U18" s="1"/>
      <c r="V18" s="1"/>
      <c r="W18" s="1"/>
      <c r="X18" s="1"/>
      <c r="Y18" s="1"/>
    </row>
    <row r="19" spans="1:25" ht="25.5" customHeight="1" thickBot="1" x14ac:dyDescent="0.3">
      <c r="A19" s="11"/>
      <c r="B19" s="11"/>
      <c r="C19" s="12">
        <v>5</v>
      </c>
      <c r="D19" s="10" t="s">
        <v>72</v>
      </c>
      <c r="E19" s="11"/>
      <c r="F19" s="1"/>
      <c r="G19" s="1"/>
      <c r="H19" s="1"/>
      <c r="I19" s="1"/>
      <c r="J19" s="1"/>
      <c r="K19" s="1"/>
      <c r="L19" s="1"/>
      <c r="M19" s="1"/>
      <c r="N19" s="1"/>
      <c r="O19" s="1"/>
      <c r="P19" s="1"/>
      <c r="Q19" s="1"/>
      <c r="R19" s="1"/>
      <c r="S19" s="1"/>
      <c r="T19" s="1"/>
      <c r="U19" s="1"/>
      <c r="V19" s="1"/>
      <c r="W19" s="1"/>
      <c r="X19" s="1"/>
      <c r="Y19" s="1"/>
    </row>
    <row r="20" spans="1:25" ht="26.45" customHeight="1" thickBot="1" x14ac:dyDescent="0.3">
      <c r="A20" s="11"/>
      <c r="B20" s="11"/>
      <c r="C20" s="12">
        <v>6</v>
      </c>
      <c r="D20" s="10" t="s">
        <v>73</v>
      </c>
      <c r="E20" s="11"/>
      <c r="F20" s="1"/>
      <c r="G20" s="1"/>
      <c r="H20" s="1"/>
      <c r="I20" s="1"/>
      <c r="J20" s="1"/>
      <c r="K20" s="1"/>
      <c r="L20" s="1"/>
      <c r="M20" s="1"/>
      <c r="N20" s="1"/>
      <c r="O20" s="1"/>
      <c r="P20" s="1"/>
      <c r="Q20" s="1"/>
      <c r="R20" s="1"/>
      <c r="S20" s="1"/>
      <c r="T20" s="1"/>
      <c r="U20" s="1"/>
      <c r="V20" s="1"/>
      <c r="W20" s="1"/>
      <c r="X20" s="1"/>
      <c r="Y20" s="1"/>
    </row>
    <row r="21" spans="1:25" ht="24.95" customHeight="1" thickBot="1" x14ac:dyDescent="0.3">
      <c r="A21" s="11"/>
      <c r="B21" s="11"/>
      <c r="C21" s="12">
        <v>7</v>
      </c>
      <c r="D21" s="10" t="s">
        <v>74</v>
      </c>
      <c r="E21" s="11"/>
      <c r="F21" s="1"/>
      <c r="G21" s="1"/>
      <c r="H21" s="1"/>
      <c r="I21" s="1"/>
      <c r="J21" s="1"/>
      <c r="K21" s="1"/>
      <c r="L21" s="1"/>
      <c r="M21" s="1"/>
      <c r="N21" s="1"/>
      <c r="O21" s="1"/>
      <c r="P21" s="1"/>
      <c r="Q21" s="1"/>
      <c r="R21" s="1"/>
      <c r="S21" s="1"/>
      <c r="T21" s="1"/>
      <c r="U21" s="1"/>
      <c r="V21" s="1"/>
      <c r="W21" s="1"/>
      <c r="X21" s="1"/>
      <c r="Y21" s="1"/>
    </row>
    <row r="22" spans="1:25" ht="27.6" customHeight="1" thickBot="1" x14ac:dyDescent="0.3">
      <c r="A22" s="11"/>
      <c r="B22" s="11"/>
      <c r="C22" s="12">
        <v>8</v>
      </c>
      <c r="D22" s="10" t="s">
        <v>75</v>
      </c>
      <c r="E22" s="11"/>
      <c r="F22" s="1"/>
      <c r="G22" s="1"/>
      <c r="H22" s="1"/>
      <c r="I22" s="1"/>
      <c r="J22" s="1"/>
      <c r="K22" s="1"/>
      <c r="L22" s="1"/>
      <c r="M22" s="1"/>
      <c r="N22" s="1"/>
      <c r="O22" s="1"/>
      <c r="P22" s="1"/>
      <c r="Q22" s="1"/>
      <c r="R22" s="1"/>
      <c r="S22" s="1"/>
      <c r="T22" s="1"/>
      <c r="U22" s="1"/>
      <c r="V22" s="1"/>
      <c r="W22" s="1"/>
      <c r="X22" s="1"/>
      <c r="Y22" s="1"/>
    </row>
    <row r="23" spans="1:25" ht="12.75" customHeight="1" x14ac:dyDescent="0.25">
      <c r="A23" s="14"/>
      <c r="B23" s="14"/>
      <c r="C23" s="14"/>
      <c r="D23" s="14"/>
      <c r="E23" s="14"/>
      <c r="F23" s="14"/>
      <c r="G23" s="3"/>
      <c r="H23" s="1"/>
      <c r="I23" s="1"/>
      <c r="J23" s="1"/>
      <c r="K23" s="1"/>
      <c r="L23" s="1"/>
      <c r="M23" s="1"/>
      <c r="N23" s="1"/>
      <c r="O23" s="1"/>
      <c r="P23" s="1"/>
      <c r="Q23" s="1"/>
      <c r="R23" s="1"/>
      <c r="S23" s="1"/>
      <c r="T23" s="1"/>
      <c r="U23" s="1"/>
      <c r="V23" s="1"/>
      <c r="W23" s="1"/>
      <c r="X23" s="1"/>
      <c r="Y23" s="1"/>
    </row>
    <row r="24" spans="1:25" ht="12.75" customHeight="1" x14ac:dyDescent="0.25">
      <c r="A24" s="285" t="s">
        <v>76</v>
      </c>
      <c r="B24" s="300"/>
      <c r="C24" s="14"/>
      <c r="D24" s="14"/>
      <c r="E24" s="14"/>
      <c r="F24" s="14"/>
      <c r="G24" s="14"/>
      <c r="H24" s="14"/>
      <c r="I24" s="14"/>
      <c r="J24" s="14"/>
      <c r="K24" s="14"/>
      <c r="L24" s="1"/>
      <c r="M24" s="1"/>
      <c r="N24" s="1"/>
      <c r="O24" s="1"/>
      <c r="P24" s="1"/>
      <c r="Q24" s="1"/>
      <c r="R24" s="1"/>
      <c r="S24" s="1"/>
      <c r="T24" s="1"/>
      <c r="U24" s="1"/>
      <c r="V24" s="1"/>
      <c r="W24" s="1"/>
      <c r="X24" s="1"/>
      <c r="Y24" s="1"/>
    </row>
    <row r="25" spans="1:25" ht="13.5" customHeight="1" x14ac:dyDescent="0.25">
      <c r="A25" s="7"/>
      <c r="B25" s="7"/>
      <c r="C25" s="14"/>
      <c r="D25" s="14"/>
      <c r="E25" s="14"/>
      <c r="F25" s="14"/>
      <c r="G25" s="14"/>
      <c r="H25" s="14"/>
      <c r="I25" s="14"/>
      <c r="J25" s="14"/>
      <c r="K25" s="14"/>
      <c r="L25" s="1"/>
      <c r="M25" s="1"/>
      <c r="N25" s="1"/>
      <c r="O25" s="1"/>
      <c r="P25" s="1"/>
      <c r="Q25" s="1"/>
      <c r="R25" s="1"/>
      <c r="S25" s="1"/>
      <c r="T25" s="1"/>
      <c r="U25" s="1"/>
      <c r="V25" s="1"/>
      <c r="W25" s="1"/>
      <c r="X25" s="1"/>
      <c r="Y25" s="1"/>
    </row>
    <row r="26" spans="1:25" ht="13.5" customHeight="1" thickBot="1" x14ac:dyDescent="0.3">
      <c r="A26" s="286" t="s">
        <v>77</v>
      </c>
      <c r="B26" s="287"/>
      <c r="C26" s="296" t="s">
        <v>78</v>
      </c>
      <c r="D26" s="297"/>
      <c r="E26" s="1"/>
      <c r="F26" s="1"/>
      <c r="G26" s="14"/>
      <c r="H26" s="14"/>
      <c r="I26" s="14"/>
      <c r="J26" s="14"/>
      <c r="K26" s="14"/>
      <c r="L26" s="1"/>
      <c r="M26" s="1"/>
      <c r="N26" s="1"/>
      <c r="O26" s="1"/>
      <c r="P26" s="1"/>
      <c r="Q26" s="1"/>
      <c r="R26" s="1"/>
      <c r="S26" s="1"/>
      <c r="T26" s="1"/>
      <c r="U26" s="1"/>
      <c r="V26" s="1"/>
      <c r="W26" s="1"/>
      <c r="X26" s="1"/>
      <c r="Y26" s="1"/>
    </row>
    <row r="27" spans="1:25" ht="51.6" customHeight="1" thickBot="1" x14ac:dyDescent="0.3">
      <c r="A27" s="12">
        <v>1</v>
      </c>
      <c r="B27" s="10" t="s">
        <v>79</v>
      </c>
      <c r="C27" s="294" t="s">
        <v>80</v>
      </c>
      <c r="D27" s="295"/>
      <c r="E27" s="1"/>
      <c r="F27" s="1"/>
      <c r="G27" s="14"/>
      <c r="H27" s="14"/>
      <c r="I27" s="14"/>
      <c r="J27" s="14"/>
      <c r="K27" s="14"/>
      <c r="L27" s="1"/>
      <c r="M27" s="1"/>
      <c r="N27" s="1"/>
      <c r="O27" s="1"/>
      <c r="P27" s="1"/>
      <c r="Q27" s="1"/>
      <c r="R27" s="1"/>
      <c r="S27" s="1"/>
      <c r="T27" s="1"/>
      <c r="U27" s="1"/>
      <c r="V27" s="1"/>
      <c r="W27" s="1"/>
      <c r="X27" s="1"/>
      <c r="Y27" s="1"/>
    </row>
    <row r="28" spans="1:25" ht="51.95" customHeight="1" thickBot="1" x14ac:dyDescent="0.3">
      <c r="A28" s="12">
        <v>2</v>
      </c>
      <c r="B28" s="10" t="s">
        <v>81</v>
      </c>
      <c r="C28" s="294" t="s">
        <v>82</v>
      </c>
      <c r="D28" s="295"/>
      <c r="E28" s="1"/>
      <c r="F28" s="1"/>
      <c r="G28" s="14"/>
      <c r="H28" s="14"/>
      <c r="I28" s="14"/>
      <c r="J28" s="14"/>
      <c r="K28" s="14"/>
      <c r="L28" s="1"/>
      <c r="M28" s="1"/>
      <c r="N28" s="1"/>
      <c r="O28" s="1"/>
      <c r="P28" s="1"/>
      <c r="Q28" s="1"/>
      <c r="R28" s="1"/>
      <c r="S28" s="1"/>
      <c r="T28" s="1"/>
      <c r="U28" s="1"/>
      <c r="V28" s="1"/>
      <c r="W28" s="1"/>
      <c r="X28" s="1"/>
      <c r="Y28" s="1"/>
    </row>
    <row r="29" spans="1:25" ht="65.45" customHeight="1" thickBot="1" x14ac:dyDescent="0.3">
      <c r="A29" s="12">
        <v>3</v>
      </c>
      <c r="B29" s="13" t="s">
        <v>83</v>
      </c>
      <c r="C29" s="294" t="s">
        <v>84</v>
      </c>
      <c r="D29" s="295"/>
      <c r="E29" s="1"/>
      <c r="F29" s="1"/>
      <c r="G29" s="14"/>
      <c r="H29" s="14"/>
      <c r="I29" s="14"/>
      <c r="J29" s="14"/>
      <c r="K29" s="14"/>
      <c r="L29" s="1"/>
      <c r="M29" s="1"/>
      <c r="N29" s="1"/>
      <c r="O29" s="1"/>
      <c r="P29" s="1"/>
      <c r="Q29" s="1"/>
      <c r="R29" s="1"/>
      <c r="S29" s="1"/>
      <c r="T29" s="1"/>
      <c r="U29" s="1"/>
      <c r="V29" s="1"/>
      <c r="W29" s="1"/>
      <c r="X29" s="1"/>
      <c r="Y29" s="1"/>
    </row>
    <row r="30" spans="1:25" ht="37.5" customHeight="1" thickBot="1" x14ac:dyDescent="0.3">
      <c r="A30" s="12">
        <v>4</v>
      </c>
      <c r="B30" s="10" t="s">
        <v>39</v>
      </c>
      <c r="C30" s="294" t="s">
        <v>85</v>
      </c>
      <c r="D30" s="295"/>
      <c r="E30" s="1"/>
      <c r="F30" s="1"/>
      <c r="G30" s="14"/>
      <c r="H30" s="14"/>
      <c r="I30" s="14"/>
      <c r="J30" s="14"/>
      <c r="K30" s="14"/>
      <c r="L30" s="1"/>
      <c r="M30" s="1"/>
      <c r="N30" s="1"/>
      <c r="O30" s="1"/>
      <c r="P30" s="1"/>
      <c r="Q30" s="1"/>
      <c r="R30" s="1"/>
      <c r="S30" s="1"/>
      <c r="T30" s="1"/>
      <c r="U30" s="1"/>
      <c r="V30" s="1"/>
      <c r="W30" s="1"/>
      <c r="X30" s="1"/>
      <c r="Y30" s="1"/>
    </row>
    <row r="31" spans="1:25" ht="64.5" customHeight="1" thickBot="1" x14ac:dyDescent="0.3">
      <c r="A31" s="12">
        <v>5</v>
      </c>
      <c r="B31" s="13" t="s">
        <v>18</v>
      </c>
      <c r="C31" s="294" t="s">
        <v>86</v>
      </c>
      <c r="D31" s="295"/>
      <c r="E31" s="1"/>
      <c r="F31" s="1"/>
      <c r="G31" s="14"/>
      <c r="H31" s="14"/>
      <c r="I31" s="14"/>
      <c r="J31" s="14"/>
      <c r="K31" s="14"/>
      <c r="L31" s="1"/>
      <c r="M31" s="1"/>
      <c r="N31" s="1"/>
      <c r="O31" s="1"/>
      <c r="P31" s="1"/>
      <c r="Q31" s="1"/>
      <c r="R31" s="1"/>
      <c r="S31" s="1"/>
      <c r="T31" s="1"/>
      <c r="U31" s="1"/>
      <c r="V31" s="1"/>
      <c r="W31" s="1"/>
      <c r="X31" s="1"/>
      <c r="Y31" s="1"/>
    </row>
    <row r="32" spans="1:25" ht="54" customHeight="1" thickBot="1" x14ac:dyDescent="0.3">
      <c r="A32" s="12">
        <v>6</v>
      </c>
      <c r="B32" s="13" t="s">
        <v>87</v>
      </c>
      <c r="C32" s="294" t="s">
        <v>88</v>
      </c>
      <c r="D32" s="295"/>
      <c r="E32" s="1"/>
      <c r="F32" s="1"/>
      <c r="G32" s="14"/>
      <c r="H32" s="14"/>
      <c r="I32" s="14"/>
      <c r="J32" s="14"/>
      <c r="K32" s="14"/>
      <c r="L32" s="1"/>
      <c r="M32" s="1"/>
      <c r="N32" s="1"/>
      <c r="O32" s="1"/>
      <c r="P32" s="1"/>
      <c r="Q32" s="1"/>
      <c r="R32" s="1"/>
      <c r="S32" s="1"/>
      <c r="T32" s="1"/>
      <c r="U32" s="1"/>
      <c r="V32" s="1"/>
      <c r="W32" s="1"/>
      <c r="X32" s="1"/>
      <c r="Y32" s="1"/>
    </row>
    <row r="33" spans="1:25" ht="12.75" customHeight="1" x14ac:dyDescent="0.25">
      <c r="A33" s="14"/>
      <c r="B33" s="14"/>
      <c r="C33" s="14"/>
      <c r="E33" s="14"/>
      <c r="F33" s="3"/>
      <c r="G33" s="3"/>
      <c r="H33" s="1"/>
      <c r="I33" s="1"/>
      <c r="J33" s="1"/>
      <c r="K33" s="1"/>
      <c r="L33" s="1"/>
      <c r="M33" s="1"/>
      <c r="N33" s="1"/>
      <c r="O33" s="1"/>
      <c r="P33" s="1"/>
      <c r="Q33" s="1"/>
      <c r="R33" s="1"/>
      <c r="S33" s="1"/>
      <c r="T33" s="1"/>
      <c r="U33" s="1"/>
      <c r="V33" s="1"/>
      <c r="W33" s="1"/>
      <c r="X33" s="1"/>
      <c r="Y33" s="1"/>
    </row>
    <row r="34" spans="1:25" ht="12.75" customHeight="1" x14ac:dyDescent="0.25">
      <c r="A34" s="285" t="s">
        <v>89</v>
      </c>
      <c r="B34" s="285"/>
      <c r="C34" s="1"/>
      <c r="D34" s="1"/>
      <c r="E34" s="1"/>
      <c r="F34" s="3"/>
      <c r="G34" s="3"/>
      <c r="H34" s="1"/>
      <c r="I34" s="1"/>
      <c r="J34" s="1"/>
      <c r="K34" s="1"/>
      <c r="L34" s="1"/>
      <c r="M34" s="1"/>
      <c r="N34" s="1"/>
      <c r="O34" s="1"/>
      <c r="P34" s="1"/>
      <c r="Q34" s="1"/>
      <c r="R34" s="1"/>
      <c r="S34" s="1"/>
      <c r="T34" s="1"/>
      <c r="U34" s="1"/>
      <c r="V34" s="1"/>
      <c r="W34" s="1"/>
      <c r="X34" s="1"/>
      <c r="Y34" s="1"/>
    </row>
    <row r="35" spans="1:25" ht="13.5" customHeight="1" thickBot="1" x14ac:dyDescent="0.3">
      <c r="A35" s="1"/>
      <c r="B35" s="1"/>
      <c r="C35" s="1"/>
      <c r="D35" s="1"/>
      <c r="E35" s="1"/>
      <c r="F35" s="3"/>
      <c r="G35" s="3"/>
      <c r="H35" s="1"/>
      <c r="I35" s="1"/>
      <c r="J35" s="1"/>
      <c r="K35" s="1"/>
      <c r="L35" s="1"/>
      <c r="M35" s="1"/>
      <c r="N35" s="1"/>
      <c r="O35" s="1"/>
      <c r="P35" s="1"/>
      <c r="Q35" s="1"/>
      <c r="R35" s="1"/>
      <c r="S35" s="1"/>
      <c r="T35" s="1"/>
      <c r="U35" s="1"/>
      <c r="V35" s="1"/>
      <c r="W35" s="1"/>
      <c r="X35" s="1"/>
      <c r="Y35" s="1"/>
    </row>
    <row r="36" spans="1:25" ht="42.6" customHeight="1" thickBot="1" x14ac:dyDescent="0.3">
      <c r="A36" s="288" t="s">
        <v>90</v>
      </c>
      <c r="B36" s="289"/>
      <c r="C36" s="289"/>
      <c r="D36" s="290"/>
      <c r="E36" s="1"/>
      <c r="F36" s="1"/>
      <c r="G36" s="3"/>
      <c r="H36" s="1"/>
      <c r="I36" s="1"/>
      <c r="J36" s="1"/>
      <c r="K36" s="1"/>
      <c r="L36" s="1"/>
      <c r="M36" s="1"/>
      <c r="N36" s="1"/>
      <c r="O36" s="1"/>
      <c r="P36" s="1"/>
      <c r="Q36" s="1"/>
      <c r="R36" s="1"/>
      <c r="S36" s="1"/>
      <c r="T36" s="1"/>
      <c r="U36" s="1"/>
      <c r="V36" s="1"/>
      <c r="W36" s="1"/>
      <c r="X36" s="1"/>
      <c r="Y36" s="1"/>
    </row>
    <row r="37" spans="1:25" ht="24" customHeight="1" x14ac:dyDescent="0.25">
      <c r="A37" s="1"/>
      <c r="B37" s="1"/>
      <c r="C37" s="1"/>
      <c r="D37" s="1"/>
      <c r="E37" s="1"/>
      <c r="F37" s="1"/>
      <c r="G37" s="3"/>
      <c r="H37" s="1"/>
      <c r="I37" s="1"/>
      <c r="J37" s="1"/>
      <c r="K37" s="1"/>
      <c r="L37" s="1"/>
      <c r="M37" s="1"/>
      <c r="N37" s="1"/>
      <c r="O37" s="1"/>
      <c r="P37" s="1"/>
      <c r="Q37" s="1"/>
      <c r="R37" s="1"/>
      <c r="S37" s="1"/>
      <c r="T37" s="1"/>
      <c r="U37" s="1"/>
      <c r="V37" s="1"/>
      <c r="W37" s="1"/>
      <c r="X37" s="1"/>
      <c r="Y37" s="1"/>
    </row>
    <row r="38" spans="1:25" ht="24" customHeight="1" x14ac:dyDescent="0.25">
      <c r="A38" s="1"/>
      <c r="B38" s="1"/>
      <c r="C38" s="1"/>
      <c r="D38" s="1"/>
      <c r="E38" s="1"/>
      <c r="F38" s="1"/>
      <c r="G38" s="3"/>
      <c r="H38" s="1"/>
      <c r="I38" s="1"/>
      <c r="J38" s="1"/>
      <c r="K38" s="1"/>
      <c r="L38" s="1"/>
      <c r="M38" s="1"/>
      <c r="N38" s="1"/>
      <c r="O38" s="1"/>
      <c r="P38" s="1"/>
      <c r="Q38" s="1"/>
      <c r="R38" s="1"/>
      <c r="S38" s="1"/>
      <c r="T38" s="1"/>
      <c r="U38" s="1"/>
      <c r="V38" s="1"/>
      <c r="W38" s="1"/>
      <c r="X38" s="1"/>
      <c r="Y38" s="1"/>
    </row>
    <row r="39" spans="1:25" ht="24" customHeight="1" x14ac:dyDescent="0.25">
      <c r="A39" s="1"/>
      <c r="B39" s="1"/>
      <c r="C39" s="1"/>
      <c r="D39" s="1"/>
      <c r="E39" s="1"/>
      <c r="F39" s="1"/>
      <c r="G39" s="3"/>
      <c r="H39" s="1"/>
      <c r="I39" s="1"/>
      <c r="J39" s="1"/>
      <c r="K39" s="1"/>
      <c r="L39" s="1"/>
      <c r="M39" s="1"/>
      <c r="N39" s="1"/>
      <c r="O39" s="1"/>
      <c r="P39" s="1"/>
      <c r="Q39" s="1"/>
      <c r="R39" s="1"/>
      <c r="S39" s="1"/>
      <c r="T39" s="1"/>
      <c r="U39" s="1"/>
      <c r="V39" s="1"/>
      <c r="W39" s="1"/>
      <c r="X39" s="1"/>
      <c r="Y39" s="1"/>
    </row>
    <row r="40" spans="1:25" ht="14.25" customHeight="1" x14ac:dyDescent="0.25">
      <c r="A40" s="292" t="s">
        <v>91</v>
      </c>
      <c r="B40" s="292"/>
      <c r="C40" s="291" t="s">
        <v>92</v>
      </c>
      <c r="D40" s="291"/>
      <c r="E40" s="1"/>
      <c r="F40" s="1"/>
      <c r="G40" s="1"/>
      <c r="H40" s="1"/>
      <c r="I40" s="1"/>
      <c r="J40" s="1"/>
      <c r="K40" s="1"/>
      <c r="L40" s="1"/>
      <c r="M40" s="1"/>
      <c r="N40" s="1"/>
      <c r="O40" s="1"/>
      <c r="P40" s="1"/>
      <c r="Q40" s="1"/>
      <c r="R40" s="1"/>
      <c r="S40" s="1"/>
      <c r="T40" s="1"/>
      <c r="U40" s="1"/>
      <c r="V40" s="1"/>
      <c r="W40" s="1"/>
      <c r="X40" s="1"/>
      <c r="Y40" s="1"/>
    </row>
    <row r="41" spans="1:25" ht="24.95" customHeight="1" x14ac:dyDescent="0.25">
      <c r="A41" s="15"/>
      <c r="B41" s="15"/>
      <c r="C41" s="293" t="s">
        <v>256</v>
      </c>
      <c r="D41" s="293"/>
      <c r="E41" s="1"/>
      <c r="F41" s="1"/>
      <c r="G41" s="1"/>
      <c r="H41" s="1"/>
      <c r="I41" s="1"/>
      <c r="J41" s="1"/>
      <c r="K41" s="1"/>
      <c r="L41" s="1"/>
      <c r="M41" s="1"/>
      <c r="N41" s="1"/>
      <c r="O41" s="1"/>
      <c r="P41" s="1"/>
      <c r="Q41" s="1"/>
      <c r="R41" s="1"/>
      <c r="S41" s="1"/>
      <c r="T41" s="1"/>
      <c r="U41" s="1"/>
      <c r="V41" s="1"/>
      <c r="W41" s="1"/>
      <c r="X41" s="1"/>
      <c r="Y41" s="1"/>
    </row>
    <row r="42" spans="1:25" ht="14.25" customHeight="1" x14ac:dyDescent="0.25">
      <c r="A42" s="15"/>
      <c r="B42" s="15"/>
      <c r="C42" s="15"/>
      <c r="D42" s="15"/>
      <c r="E42" s="1"/>
      <c r="F42" s="1"/>
      <c r="G42" s="1"/>
      <c r="H42" s="1"/>
      <c r="I42" s="1"/>
      <c r="J42" s="1"/>
      <c r="K42" s="1"/>
      <c r="L42" s="1"/>
      <c r="M42" s="1"/>
      <c r="N42" s="1"/>
      <c r="O42" s="1"/>
      <c r="P42" s="1"/>
      <c r="Q42" s="1"/>
      <c r="R42" s="1"/>
      <c r="S42" s="1"/>
      <c r="T42" s="1"/>
      <c r="U42" s="1"/>
      <c r="V42" s="1"/>
      <c r="W42" s="1"/>
      <c r="X42" s="1"/>
      <c r="Y42" s="1"/>
    </row>
    <row r="43" spans="1:25" ht="13.5" customHeight="1" x14ac:dyDescent="0.25">
      <c r="A43" s="292" t="s">
        <v>93</v>
      </c>
      <c r="B43" s="292"/>
      <c r="D43" s="133">
        <v>44803</v>
      </c>
      <c r="E43" s="1"/>
      <c r="F43" s="1"/>
      <c r="G43" s="1"/>
      <c r="H43" s="1"/>
      <c r="I43" s="1"/>
      <c r="J43" s="1"/>
      <c r="K43" s="1"/>
      <c r="L43" s="1"/>
      <c r="M43" s="1"/>
      <c r="N43" s="1"/>
      <c r="O43" s="1"/>
      <c r="P43" s="1"/>
      <c r="Q43" s="1"/>
      <c r="R43" s="1"/>
      <c r="S43" s="1"/>
      <c r="T43" s="1"/>
      <c r="U43" s="1"/>
      <c r="V43" s="1"/>
      <c r="W43" s="1"/>
      <c r="X43" s="1"/>
      <c r="Y43" s="1"/>
    </row>
    <row r="44" spans="1:25" ht="12.75" customHeight="1" x14ac:dyDescent="0.25">
      <c r="A44" s="1"/>
      <c r="B44" s="1"/>
      <c r="C44" s="1"/>
      <c r="D44" s="1"/>
      <c r="E44" s="1"/>
      <c r="F44" s="1"/>
      <c r="G44" s="3"/>
      <c r="H44" s="1"/>
      <c r="I44" s="1"/>
      <c r="J44" s="1"/>
      <c r="K44" s="1"/>
      <c r="L44" s="1"/>
      <c r="M44" s="1"/>
      <c r="N44" s="1"/>
      <c r="O44" s="1"/>
      <c r="P44" s="1"/>
      <c r="Q44" s="1"/>
      <c r="R44" s="1"/>
      <c r="S44" s="1"/>
      <c r="T44" s="1"/>
      <c r="U44" s="1"/>
      <c r="V44" s="1"/>
      <c r="W44" s="1"/>
      <c r="X44" s="1"/>
      <c r="Y44" s="1"/>
    </row>
    <row r="45" spans="1:25" ht="12.75" customHeight="1" x14ac:dyDescent="0.25">
      <c r="A45" s="1"/>
      <c r="B45" s="1"/>
      <c r="C45" s="1"/>
      <c r="D45" s="1"/>
      <c r="E45" s="1"/>
      <c r="F45" s="1"/>
      <c r="G45" s="3"/>
      <c r="H45" s="1"/>
      <c r="I45" s="1"/>
      <c r="J45" s="1"/>
      <c r="K45" s="1"/>
      <c r="L45" s="1"/>
      <c r="M45" s="1"/>
      <c r="N45" s="1"/>
      <c r="O45" s="1"/>
      <c r="P45" s="1"/>
      <c r="Q45" s="1"/>
      <c r="R45" s="1"/>
      <c r="S45" s="1"/>
      <c r="T45" s="1"/>
      <c r="U45" s="1"/>
      <c r="V45" s="1"/>
      <c r="W45" s="1"/>
      <c r="X45" s="1"/>
      <c r="Y45" s="1"/>
    </row>
    <row r="46" spans="1:25" ht="12.75" customHeight="1" x14ac:dyDescent="0.25">
      <c r="A46" s="1"/>
      <c r="B46" s="1"/>
      <c r="C46" s="1"/>
      <c r="D46" s="9"/>
      <c r="E46" s="1"/>
      <c r="F46" s="1"/>
      <c r="G46" s="3"/>
      <c r="H46" s="1"/>
      <c r="I46" s="1"/>
      <c r="J46" s="1"/>
      <c r="K46" s="1"/>
      <c r="L46" s="1"/>
      <c r="M46" s="1"/>
      <c r="N46" s="1"/>
      <c r="O46" s="1"/>
      <c r="P46" s="1"/>
      <c r="Q46" s="1"/>
      <c r="R46" s="1"/>
      <c r="S46" s="1"/>
      <c r="T46" s="1"/>
      <c r="U46" s="1"/>
      <c r="V46" s="1"/>
      <c r="W46" s="1"/>
      <c r="X46" s="1"/>
      <c r="Y46" s="1"/>
    </row>
    <row r="47" spans="1:25" ht="14.25" customHeight="1" x14ac:dyDescent="0.25">
      <c r="A47" s="16"/>
      <c r="B47" s="9"/>
      <c r="C47" s="9"/>
      <c r="D47" s="9"/>
      <c r="E47" s="14"/>
      <c r="F47" s="3"/>
      <c r="G47" s="3"/>
      <c r="H47" s="1"/>
      <c r="I47" s="1"/>
      <c r="J47" s="1"/>
      <c r="K47" s="1"/>
      <c r="L47" s="1"/>
      <c r="M47" s="1"/>
      <c r="N47" s="1"/>
      <c r="O47" s="1"/>
      <c r="P47" s="1"/>
      <c r="Q47" s="1"/>
      <c r="R47" s="1"/>
      <c r="S47" s="1"/>
      <c r="T47" s="1"/>
      <c r="U47" s="1"/>
      <c r="V47" s="1"/>
      <c r="W47" s="1"/>
      <c r="X47" s="1"/>
      <c r="Y47" s="1"/>
    </row>
    <row r="48" spans="1:25" ht="14.25" customHeight="1" x14ac:dyDescent="0.25">
      <c r="A48" s="16"/>
      <c r="B48" s="9"/>
      <c r="C48" s="9"/>
      <c r="D48" s="8"/>
      <c r="E48" s="14"/>
      <c r="F48" s="3"/>
      <c r="G48" s="3"/>
      <c r="H48" s="1"/>
      <c r="I48" s="1"/>
      <c r="J48" s="1"/>
      <c r="K48" s="1"/>
      <c r="L48" s="1"/>
      <c r="M48" s="1"/>
      <c r="N48" s="1"/>
      <c r="O48" s="1"/>
      <c r="P48" s="1"/>
      <c r="Q48" s="1"/>
      <c r="R48" s="1"/>
      <c r="S48" s="1"/>
      <c r="T48" s="1"/>
      <c r="U48" s="1"/>
      <c r="V48" s="1"/>
      <c r="W48" s="1"/>
      <c r="X48" s="1"/>
      <c r="Y48" s="1"/>
    </row>
    <row r="49" spans="1:25" ht="16.5" customHeight="1" x14ac:dyDescent="0.25">
      <c r="A49" s="8"/>
      <c r="B49" s="8"/>
      <c r="C49" s="8"/>
      <c r="D49" s="3"/>
      <c r="E49" s="8"/>
      <c r="F49" s="3"/>
      <c r="G49" s="3"/>
      <c r="H49" s="1"/>
      <c r="I49" s="1"/>
      <c r="J49" s="1"/>
      <c r="K49" s="1"/>
      <c r="L49" s="1"/>
      <c r="M49" s="1"/>
      <c r="N49" s="1"/>
      <c r="O49" s="1"/>
      <c r="P49" s="1"/>
      <c r="Q49" s="1"/>
      <c r="R49" s="1"/>
      <c r="S49" s="1"/>
      <c r="T49" s="1"/>
      <c r="U49" s="1"/>
      <c r="V49" s="1"/>
      <c r="W49" s="1"/>
      <c r="X49" s="1"/>
      <c r="Y49" s="1"/>
    </row>
    <row r="50" spans="1:25" ht="12.75" customHeight="1" x14ac:dyDescent="0.25">
      <c r="A50" s="3"/>
      <c r="B50" s="3"/>
      <c r="C50" s="3"/>
      <c r="D50" s="3"/>
      <c r="E50" s="1"/>
      <c r="F50" s="1"/>
      <c r="G50" s="1"/>
      <c r="H50" s="1"/>
      <c r="I50" s="1"/>
      <c r="J50" s="1"/>
      <c r="K50" s="1"/>
      <c r="L50" s="1"/>
      <c r="M50" s="1"/>
      <c r="N50" s="1"/>
      <c r="O50" s="1"/>
      <c r="P50" s="1"/>
      <c r="Q50" s="1"/>
      <c r="R50" s="1"/>
      <c r="S50" s="1"/>
      <c r="T50" s="1"/>
      <c r="U50" s="1"/>
      <c r="V50" s="1"/>
      <c r="W50" s="1"/>
      <c r="X50" s="1"/>
      <c r="Y50" s="1"/>
    </row>
    <row r="51" spans="1:25" ht="12.75" customHeight="1" x14ac:dyDescent="0.25">
      <c r="A51" s="3"/>
      <c r="B51" s="3"/>
      <c r="C51" s="3"/>
      <c r="D51" s="1"/>
      <c r="E51" s="1"/>
      <c r="F51" s="1"/>
      <c r="G51" s="1"/>
      <c r="H51" s="1"/>
      <c r="I51" s="1"/>
      <c r="J51" s="1"/>
      <c r="K51" s="1"/>
      <c r="L51" s="1"/>
      <c r="M51" s="1"/>
      <c r="N51" s="1"/>
      <c r="O51" s="1"/>
      <c r="P51" s="1"/>
      <c r="Q51" s="1"/>
      <c r="R51" s="1"/>
      <c r="S51" s="1"/>
      <c r="T51" s="1"/>
      <c r="U51" s="1"/>
      <c r="V51" s="1"/>
      <c r="W51" s="1"/>
      <c r="X51" s="1"/>
      <c r="Y51" s="1"/>
    </row>
    <row r="52" spans="1:25"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sheetData>
  <mergeCells count="23">
    <mergeCell ref="A13:B13"/>
    <mergeCell ref="A15:B15"/>
    <mergeCell ref="A24:B24"/>
    <mergeCell ref="A11:B11"/>
    <mergeCell ref="A1:D1"/>
    <mergeCell ref="A2:D2"/>
    <mergeCell ref="A5:B5"/>
    <mergeCell ref="A7:B7"/>
    <mergeCell ref="A9:B9"/>
    <mergeCell ref="A34:B34"/>
    <mergeCell ref="A26:B26"/>
    <mergeCell ref="A36:D36"/>
    <mergeCell ref="C40:D40"/>
    <mergeCell ref="A43:B43"/>
    <mergeCell ref="A40:B40"/>
    <mergeCell ref="C41:D41"/>
    <mergeCell ref="C31:D31"/>
    <mergeCell ref="C32:D32"/>
    <mergeCell ref="C26:D26"/>
    <mergeCell ref="C27:D27"/>
    <mergeCell ref="C28:D28"/>
    <mergeCell ref="C29:D29"/>
    <mergeCell ref="C30:D30"/>
  </mergeCells>
  <pageMargins left="0.7" right="0.32"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3FBF-45B4-44D3-B584-5A95A50CBEEA}">
  <dimension ref="A1:T54"/>
  <sheetViews>
    <sheetView topLeftCell="A37" zoomScale="85" zoomScaleNormal="85" workbookViewId="0">
      <selection activeCell="W43" sqref="W43"/>
    </sheetView>
  </sheetViews>
  <sheetFormatPr baseColWidth="10" defaultColWidth="10.85546875" defaultRowHeight="12.75" x14ac:dyDescent="0.2"/>
  <cols>
    <col min="1" max="1" width="14.42578125" style="20" customWidth="1"/>
    <col min="2" max="3" width="10.85546875" style="144" customWidth="1"/>
    <col min="4" max="4" width="22.5703125" style="20" customWidth="1"/>
    <col min="5" max="5" width="9.42578125" style="20" customWidth="1"/>
    <col min="6" max="6" width="7.85546875" style="20" customWidth="1"/>
    <col min="7" max="7" width="7.42578125" style="20" customWidth="1"/>
    <col min="8" max="8" width="22.5703125" style="20" customWidth="1"/>
    <col min="9" max="9" width="13.5703125" style="20" customWidth="1"/>
    <col min="10" max="10" width="4.5703125" style="20" customWidth="1"/>
    <col min="11" max="11" width="5.42578125" style="20" customWidth="1"/>
    <col min="12" max="12" width="4.5703125" style="20" customWidth="1"/>
    <col min="13" max="13" width="5.85546875" style="20" bestFit="1" customWidth="1"/>
    <col min="14" max="14" width="11" style="20" customWidth="1"/>
    <col min="15" max="15" width="14.7109375" style="20" customWidth="1"/>
    <col min="16" max="16" width="12.7109375" style="20" customWidth="1"/>
    <col min="17" max="18" width="14.7109375" style="20" bestFit="1" customWidth="1"/>
    <col min="19" max="19" width="14.7109375" style="20" customWidth="1"/>
    <col min="20" max="20" width="14.7109375" style="20" bestFit="1" customWidth="1"/>
    <col min="21" max="16384" width="10.85546875" style="20"/>
  </cols>
  <sheetData>
    <row r="1" spans="1:19" x14ac:dyDescent="0.2">
      <c r="A1" s="19" t="s">
        <v>0</v>
      </c>
      <c r="B1" s="140"/>
      <c r="C1" s="140"/>
      <c r="D1" s="5"/>
      <c r="E1" s="5"/>
      <c r="F1" s="5"/>
      <c r="G1" s="18"/>
      <c r="H1" s="5"/>
      <c r="I1" s="5"/>
      <c r="J1" s="1"/>
      <c r="K1" s="1"/>
      <c r="L1" s="1"/>
      <c r="M1" s="1"/>
      <c r="N1" s="1"/>
      <c r="O1" s="1"/>
      <c r="P1" s="1"/>
      <c r="Q1" s="1"/>
      <c r="R1" s="1"/>
    </row>
    <row r="2" spans="1:19" x14ac:dyDescent="0.2">
      <c r="A2" s="19" t="str">
        <f>'[1]MARCO GENERAL'!D5</f>
        <v>MUNICIPALIDAD DE OROTINA</v>
      </c>
      <c r="B2" s="140"/>
      <c r="C2" s="140"/>
      <c r="D2" s="5"/>
      <c r="E2" s="5"/>
      <c r="F2" s="5"/>
      <c r="G2" s="18"/>
      <c r="H2" s="5"/>
      <c r="I2" s="5"/>
      <c r="J2" s="1"/>
      <c r="K2" s="1"/>
      <c r="L2" s="1"/>
      <c r="M2" s="1"/>
      <c r="N2" s="1"/>
      <c r="O2" s="1"/>
      <c r="P2" s="1"/>
      <c r="Q2" s="1"/>
      <c r="R2" s="1"/>
    </row>
    <row r="3" spans="1:19" x14ac:dyDescent="0.2">
      <c r="A3" s="312">
        <f>'[1]MARCO GENERAL'!D7</f>
        <v>2023</v>
      </c>
      <c r="B3" s="313"/>
      <c r="C3" s="313"/>
      <c r="D3" s="313"/>
      <c r="E3" s="313"/>
      <c r="F3" s="313"/>
      <c r="G3" s="313"/>
      <c r="H3" s="313"/>
      <c r="I3" s="313"/>
      <c r="J3" s="1"/>
      <c r="K3" s="1"/>
      <c r="L3" s="1"/>
      <c r="M3" s="1"/>
      <c r="N3" s="1"/>
      <c r="O3" s="1"/>
      <c r="P3" s="1"/>
      <c r="Q3" s="1"/>
      <c r="R3" s="1"/>
    </row>
    <row r="4" spans="1:19" x14ac:dyDescent="0.2">
      <c r="A4" s="19" t="s">
        <v>1</v>
      </c>
      <c r="B4" s="140"/>
      <c r="C4" s="140"/>
      <c r="D4" s="19"/>
      <c r="E4" s="19"/>
      <c r="F4" s="19"/>
      <c r="G4" s="18"/>
      <c r="H4" s="19"/>
      <c r="I4" s="19"/>
      <c r="J4" s="1"/>
      <c r="K4" s="1"/>
      <c r="L4" s="1"/>
      <c r="M4" s="1"/>
      <c r="N4" s="1"/>
      <c r="O4" s="1"/>
      <c r="P4" s="1"/>
      <c r="Q4" s="1"/>
      <c r="R4" s="1"/>
    </row>
    <row r="5" spans="1:19" x14ac:dyDescent="0.2">
      <c r="A5" s="314" t="s">
        <v>205</v>
      </c>
      <c r="B5" s="313"/>
      <c r="C5" s="313"/>
      <c r="D5" s="313"/>
      <c r="E5" s="313"/>
      <c r="F5" s="313"/>
      <c r="G5" s="313"/>
      <c r="H5" s="313"/>
      <c r="I5" s="313"/>
      <c r="J5" s="1"/>
      <c r="K5" s="1"/>
      <c r="L5" s="1"/>
      <c r="M5" s="1"/>
      <c r="N5" s="1"/>
      <c r="O5" s="1"/>
      <c r="P5" s="1"/>
      <c r="Q5" s="1"/>
      <c r="R5" s="1"/>
    </row>
    <row r="6" spans="1:19" x14ac:dyDescent="0.2">
      <c r="A6" s="19"/>
      <c r="B6" s="140"/>
      <c r="C6" s="140"/>
      <c r="D6" s="19"/>
      <c r="E6" s="19"/>
      <c r="F6" s="19"/>
      <c r="G6" s="18"/>
      <c r="H6" s="19"/>
      <c r="I6" s="19"/>
      <c r="J6" s="1"/>
      <c r="K6" s="1"/>
      <c r="L6" s="1"/>
      <c r="M6" s="1"/>
      <c r="N6" s="1"/>
      <c r="O6" s="1"/>
      <c r="P6" s="1"/>
      <c r="Q6" s="1"/>
      <c r="R6" s="1"/>
    </row>
    <row r="7" spans="1:19" ht="27.95" customHeight="1" x14ac:dyDescent="0.2">
      <c r="A7" s="315" t="s">
        <v>206</v>
      </c>
      <c r="B7" s="316"/>
      <c r="C7" s="316"/>
      <c r="D7" s="316"/>
      <c r="E7" s="316"/>
      <c r="F7" s="316"/>
      <c r="G7" s="316"/>
      <c r="H7" s="316"/>
      <c r="I7" s="316"/>
      <c r="J7" s="316"/>
      <c r="K7" s="316"/>
      <c r="L7" s="316"/>
      <c r="M7" s="316"/>
      <c r="N7" s="316"/>
      <c r="O7" s="316"/>
      <c r="P7" s="316"/>
      <c r="Q7" s="316"/>
      <c r="R7" s="316"/>
    </row>
    <row r="8" spans="1:19" x14ac:dyDescent="0.2">
      <c r="A8" s="317" t="s">
        <v>207</v>
      </c>
      <c r="B8" s="313"/>
      <c r="C8" s="313"/>
      <c r="D8" s="313"/>
      <c r="E8" s="313"/>
      <c r="F8" s="313"/>
      <c r="G8" s="313"/>
      <c r="H8" s="313"/>
      <c r="I8" s="313"/>
      <c r="J8" s="313"/>
      <c r="K8" s="313"/>
      <c r="L8" s="313"/>
      <c r="M8" s="313"/>
      <c r="N8" s="313"/>
      <c r="O8" s="313"/>
      <c r="P8" s="313"/>
      <c r="Q8" s="313"/>
      <c r="R8" s="313"/>
    </row>
    <row r="9" spans="1:19" ht="13.5" thickBot="1" x14ac:dyDescent="0.25">
      <c r="A9" s="19"/>
      <c r="B9" s="140"/>
      <c r="C9" s="140"/>
      <c r="D9" s="19"/>
      <c r="E9" s="19"/>
      <c r="F9" s="19"/>
      <c r="G9" s="18"/>
      <c r="H9" s="19"/>
      <c r="I9" s="19"/>
      <c r="J9" s="1"/>
      <c r="K9" s="1"/>
      <c r="L9" s="1"/>
      <c r="M9" s="1"/>
      <c r="N9" s="1"/>
      <c r="O9" s="1"/>
      <c r="P9" s="1"/>
      <c r="Q9" s="1"/>
      <c r="R9" s="1"/>
    </row>
    <row r="10" spans="1:19" ht="39" thickBot="1" x14ac:dyDescent="0.25">
      <c r="A10" s="57" t="s">
        <v>2</v>
      </c>
      <c r="B10" s="150"/>
      <c r="C10" s="150"/>
      <c r="D10" s="318" t="s">
        <v>94</v>
      </c>
      <c r="E10" s="319"/>
      <c r="F10" s="319"/>
      <c r="G10" s="319"/>
      <c r="H10" s="319"/>
      <c r="I10" s="319"/>
      <c r="J10" s="319"/>
      <c r="K10" s="319"/>
      <c r="L10" s="319"/>
      <c r="M10" s="319"/>
      <c r="N10" s="319"/>
      <c r="O10" s="319"/>
      <c r="P10" s="319"/>
      <c r="Q10" s="319"/>
      <c r="R10" s="319"/>
      <c r="S10" s="320"/>
    </row>
    <row r="11" spans="1:19" ht="23.45" customHeight="1" thickBot="1" x14ac:dyDescent="0.25">
      <c r="A11" s="321" t="s">
        <v>3</v>
      </c>
      <c r="B11" s="323" t="s">
        <v>4</v>
      </c>
      <c r="C11" s="325" t="s">
        <v>5</v>
      </c>
      <c r="D11" s="308" t="s">
        <v>6</v>
      </c>
      <c r="E11" s="326" t="s">
        <v>7</v>
      </c>
      <c r="F11" s="327"/>
      <c r="G11" s="328"/>
      <c r="H11" s="329"/>
      <c r="I11" s="333" t="s">
        <v>8</v>
      </c>
      <c r="J11" s="334" t="s">
        <v>9</v>
      </c>
      <c r="K11" s="335"/>
      <c r="L11" s="335"/>
      <c r="M11" s="335"/>
      <c r="N11" s="336"/>
      <c r="O11" s="308" t="s">
        <v>10</v>
      </c>
      <c r="P11" s="308" t="s">
        <v>163</v>
      </c>
      <c r="Q11" s="308" t="s">
        <v>164</v>
      </c>
      <c r="R11" s="302" t="s">
        <v>11</v>
      </c>
      <c r="S11" s="303"/>
    </row>
    <row r="12" spans="1:19" ht="26.1" customHeight="1" thickBot="1" x14ac:dyDescent="0.25">
      <c r="A12" s="322"/>
      <c r="B12" s="324"/>
      <c r="C12" s="309"/>
      <c r="D12" s="309"/>
      <c r="E12" s="330"/>
      <c r="F12" s="331"/>
      <c r="G12" s="331"/>
      <c r="H12" s="332"/>
      <c r="I12" s="309"/>
      <c r="J12" s="304" t="s">
        <v>95</v>
      </c>
      <c r="K12" s="21" t="s">
        <v>12</v>
      </c>
      <c r="L12" s="304" t="s">
        <v>96</v>
      </c>
      <c r="M12" s="21" t="s">
        <v>12</v>
      </c>
      <c r="N12" s="306" t="s">
        <v>13</v>
      </c>
      <c r="O12" s="309"/>
      <c r="P12" s="309"/>
      <c r="Q12" s="309"/>
      <c r="R12" s="308" t="s">
        <v>14</v>
      </c>
      <c r="S12" s="310" t="s">
        <v>15</v>
      </c>
    </row>
    <row r="13" spans="1:19" ht="34.5" customHeight="1" thickBot="1" x14ac:dyDescent="0.25">
      <c r="A13" s="58" t="s">
        <v>16</v>
      </c>
      <c r="B13" s="324"/>
      <c r="C13" s="309"/>
      <c r="D13" s="309"/>
      <c r="E13" s="168" t="s">
        <v>336</v>
      </c>
      <c r="F13" s="167" t="s">
        <v>337</v>
      </c>
      <c r="G13" s="167" t="s">
        <v>308</v>
      </c>
      <c r="H13" s="44" t="s">
        <v>17</v>
      </c>
      <c r="I13" s="309"/>
      <c r="J13" s="305"/>
      <c r="K13" s="45"/>
      <c r="L13" s="305"/>
      <c r="M13" s="45"/>
      <c r="N13" s="307"/>
      <c r="O13" s="309"/>
      <c r="P13" s="309"/>
      <c r="Q13" s="309"/>
      <c r="R13" s="309"/>
      <c r="S13" s="311"/>
    </row>
    <row r="14" spans="1:19" ht="90" thickBot="1" x14ac:dyDescent="0.3">
      <c r="A14" s="96" t="s">
        <v>18</v>
      </c>
      <c r="B14" s="153" t="s">
        <v>302</v>
      </c>
      <c r="C14" s="141"/>
      <c r="D14" s="97" t="s">
        <v>19</v>
      </c>
      <c r="E14" s="124" t="s">
        <v>20</v>
      </c>
      <c r="F14" s="159">
        <v>5111</v>
      </c>
      <c r="G14" s="160" t="s">
        <v>306</v>
      </c>
      <c r="H14" s="97" t="s">
        <v>21</v>
      </c>
      <c r="I14" s="97" t="s">
        <v>279</v>
      </c>
      <c r="J14" s="99">
        <v>50</v>
      </c>
      <c r="K14" s="100">
        <f t="shared" ref="K14:K42" si="0">IF(OR(J14=0),0,(J14/(J14+L14)))</f>
        <v>0.5</v>
      </c>
      <c r="L14" s="99">
        <v>50</v>
      </c>
      <c r="M14" s="100">
        <f t="shared" ref="M14:M42" si="1">IF(OR(L14=0),0,(L14/(J14+L14)))</f>
        <v>0.5</v>
      </c>
      <c r="N14" s="125">
        <f t="shared" ref="N14:N42" si="2">K14+M14</f>
        <v>1</v>
      </c>
      <c r="O14" s="97" t="s">
        <v>22</v>
      </c>
      <c r="P14" s="97" t="s">
        <v>23</v>
      </c>
      <c r="Q14" s="149"/>
      <c r="R14" s="22">
        <v>402580217.25999999</v>
      </c>
      <c r="S14" s="22">
        <v>402580217.25999999</v>
      </c>
    </row>
    <row r="15" spans="1:19" ht="89.25" x14ac:dyDescent="0.25">
      <c r="A15" s="105" t="s">
        <v>18</v>
      </c>
      <c r="B15" s="142" t="s">
        <v>302</v>
      </c>
      <c r="C15" s="142"/>
      <c r="D15" s="24" t="s">
        <v>24</v>
      </c>
      <c r="E15" s="91" t="s">
        <v>20</v>
      </c>
      <c r="F15" s="159">
        <v>5112</v>
      </c>
      <c r="G15" s="160" t="s">
        <v>307</v>
      </c>
      <c r="H15" s="24" t="s">
        <v>260</v>
      </c>
      <c r="I15" s="97" t="s">
        <v>279</v>
      </c>
      <c r="J15" s="25">
        <v>50</v>
      </c>
      <c r="K15" s="87">
        <f t="shared" si="0"/>
        <v>0.5</v>
      </c>
      <c r="L15" s="25">
        <v>50</v>
      </c>
      <c r="M15" s="87">
        <f t="shared" si="1"/>
        <v>0.5</v>
      </c>
      <c r="N15" s="122">
        <f t="shared" si="2"/>
        <v>1</v>
      </c>
      <c r="O15" s="24" t="s">
        <v>259</v>
      </c>
      <c r="P15" s="24" t="s">
        <v>25</v>
      </c>
      <c r="Q15" s="149"/>
      <c r="R15" s="22">
        <f>74328278.17/2</f>
        <v>37164139.085000001</v>
      </c>
      <c r="S15" s="126">
        <f>74328278.17/2</f>
        <v>37164139.085000001</v>
      </c>
    </row>
    <row r="16" spans="1:19" ht="51" x14ac:dyDescent="0.25">
      <c r="A16" s="105" t="s">
        <v>18</v>
      </c>
      <c r="B16" s="142" t="s">
        <v>302</v>
      </c>
      <c r="C16" s="142"/>
      <c r="D16" s="24" t="s">
        <v>26</v>
      </c>
      <c r="E16" s="91" t="s">
        <v>20</v>
      </c>
      <c r="F16" s="159">
        <v>4111</v>
      </c>
      <c r="G16" s="160" t="s">
        <v>309</v>
      </c>
      <c r="H16" s="24" t="s">
        <v>261</v>
      </c>
      <c r="I16" s="24" t="s">
        <v>27</v>
      </c>
      <c r="J16" s="25">
        <v>50</v>
      </c>
      <c r="K16" s="87">
        <f t="shared" si="0"/>
        <v>0.5</v>
      </c>
      <c r="L16" s="25">
        <v>50</v>
      </c>
      <c r="M16" s="87">
        <f t="shared" si="1"/>
        <v>0.5</v>
      </c>
      <c r="N16" s="122">
        <f t="shared" si="2"/>
        <v>1</v>
      </c>
      <c r="O16" s="24" t="s">
        <v>287</v>
      </c>
      <c r="P16" s="24" t="s">
        <v>28</v>
      </c>
      <c r="Q16" s="149"/>
      <c r="R16" s="23">
        <v>107355726.59</v>
      </c>
      <c r="S16" s="127">
        <v>107355726.58</v>
      </c>
    </row>
    <row r="17" spans="1:19" ht="89.25" x14ac:dyDescent="0.25">
      <c r="A17" s="76" t="s">
        <v>18</v>
      </c>
      <c r="B17" s="142" t="s">
        <v>302</v>
      </c>
      <c r="C17" s="142"/>
      <c r="D17" s="24" t="s">
        <v>19</v>
      </c>
      <c r="E17" s="91" t="s">
        <v>20</v>
      </c>
      <c r="F17" s="159">
        <v>5113</v>
      </c>
      <c r="G17" s="160" t="s">
        <v>310</v>
      </c>
      <c r="H17" s="24" t="s">
        <v>262</v>
      </c>
      <c r="I17" s="24" t="s">
        <v>280</v>
      </c>
      <c r="J17" s="25">
        <v>100</v>
      </c>
      <c r="K17" s="87">
        <f t="shared" si="0"/>
        <v>1</v>
      </c>
      <c r="L17" s="25"/>
      <c r="M17" s="87">
        <f t="shared" si="1"/>
        <v>0</v>
      </c>
      <c r="N17" s="122">
        <f t="shared" si="2"/>
        <v>1</v>
      </c>
      <c r="O17" s="24" t="s">
        <v>30</v>
      </c>
      <c r="P17" s="24" t="s">
        <v>23</v>
      </c>
      <c r="Q17" s="149"/>
      <c r="R17" s="23">
        <v>6530000</v>
      </c>
      <c r="S17" s="128"/>
    </row>
    <row r="18" spans="1:19" ht="89.25" x14ac:dyDescent="0.25">
      <c r="A18" s="76" t="s">
        <v>18</v>
      </c>
      <c r="B18" s="142" t="s">
        <v>302</v>
      </c>
      <c r="C18" s="142"/>
      <c r="D18" s="24" t="s">
        <v>19</v>
      </c>
      <c r="E18" s="91" t="s">
        <v>20</v>
      </c>
      <c r="F18" s="159">
        <v>5114</v>
      </c>
      <c r="G18" s="160" t="s">
        <v>311</v>
      </c>
      <c r="H18" s="24" t="s">
        <v>263</v>
      </c>
      <c r="I18" s="24" t="s">
        <v>31</v>
      </c>
      <c r="J18" s="25">
        <v>100</v>
      </c>
      <c r="K18" s="87">
        <f t="shared" si="0"/>
        <v>1</v>
      </c>
      <c r="L18" s="25"/>
      <c r="M18" s="87">
        <f t="shared" si="1"/>
        <v>0</v>
      </c>
      <c r="N18" s="122">
        <f t="shared" si="2"/>
        <v>1</v>
      </c>
      <c r="O18" s="24" t="s">
        <v>30</v>
      </c>
      <c r="P18" s="24" t="s">
        <v>23</v>
      </c>
      <c r="Q18" s="149"/>
      <c r="R18" s="23">
        <v>200000</v>
      </c>
      <c r="S18" s="128"/>
    </row>
    <row r="19" spans="1:19" ht="89.25" x14ac:dyDescent="0.25">
      <c r="A19" s="76" t="s">
        <v>18</v>
      </c>
      <c r="B19" s="142" t="s">
        <v>302</v>
      </c>
      <c r="C19" s="142"/>
      <c r="D19" s="24" t="s">
        <v>19</v>
      </c>
      <c r="E19" s="91" t="s">
        <v>20</v>
      </c>
      <c r="F19" s="159">
        <v>5115</v>
      </c>
      <c r="G19" s="160" t="s">
        <v>312</v>
      </c>
      <c r="H19" s="24" t="s">
        <v>264</v>
      </c>
      <c r="I19" s="24" t="s">
        <v>31</v>
      </c>
      <c r="J19" s="25">
        <v>50</v>
      </c>
      <c r="K19" s="87">
        <f t="shared" si="0"/>
        <v>0.5</v>
      </c>
      <c r="L19" s="25">
        <v>50</v>
      </c>
      <c r="M19" s="87">
        <f t="shared" si="1"/>
        <v>0.5</v>
      </c>
      <c r="N19" s="122">
        <f t="shared" si="2"/>
        <v>1</v>
      </c>
      <c r="O19" s="24" t="s">
        <v>30</v>
      </c>
      <c r="P19" s="24" t="s">
        <v>23</v>
      </c>
      <c r="Q19" s="149"/>
      <c r="R19" s="23">
        <v>600000</v>
      </c>
      <c r="S19" s="128">
        <v>600000</v>
      </c>
    </row>
    <row r="20" spans="1:19" ht="89.25" x14ac:dyDescent="0.25">
      <c r="A20" s="76" t="s">
        <v>18</v>
      </c>
      <c r="B20" s="142" t="s">
        <v>302</v>
      </c>
      <c r="C20" s="142"/>
      <c r="D20" s="24" t="s">
        <v>19</v>
      </c>
      <c r="E20" s="91" t="s">
        <v>20</v>
      </c>
      <c r="F20" s="159">
        <v>5116</v>
      </c>
      <c r="G20" s="160" t="s">
        <v>313</v>
      </c>
      <c r="H20" s="26" t="s">
        <v>32</v>
      </c>
      <c r="I20" s="24" t="s">
        <v>31</v>
      </c>
      <c r="J20" s="25"/>
      <c r="K20" s="87">
        <f>IF(OR(J20=0),0,(J20/(J20+L20)))</f>
        <v>0</v>
      </c>
      <c r="L20" s="25">
        <v>100</v>
      </c>
      <c r="M20" s="87">
        <f>IF(OR(L20=0),0,(L20/(J20+L20)))</f>
        <v>1</v>
      </c>
      <c r="N20" s="122">
        <f>K20+M20</f>
        <v>1</v>
      </c>
      <c r="O20" s="24" t="s">
        <v>33</v>
      </c>
      <c r="P20" s="24" t="s">
        <v>23</v>
      </c>
      <c r="Q20" s="149"/>
      <c r="R20" s="23"/>
      <c r="S20" s="128">
        <v>1150000</v>
      </c>
    </row>
    <row r="21" spans="1:19" ht="89.25" x14ac:dyDescent="0.25">
      <c r="A21" s="76" t="s">
        <v>18</v>
      </c>
      <c r="B21" s="142" t="s">
        <v>302</v>
      </c>
      <c r="C21" s="142"/>
      <c r="D21" s="24" t="s">
        <v>19</v>
      </c>
      <c r="E21" s="91" t="s">
        <v>20</v>
      </c>
      <c r="F21" s="159">
        <v>5117</v>
      </c>
      <c r="G21" s="160" t="s">
        <v>314</v>
      </c>
      <c r="H21" s="24" t="s">
        <v>265</v>
      </c>
      <c r="I21" s="24" t="s">
        <v>31</v>
      </c>
      <c r="J21" s="25">
        <v>100</v>
      </c>
      <c r="K21" s="87">
        <f t="shared" si="0"/>
        <v>1</v>
      </c>
      <c r="L21" s="25"/>
      <c r="M21" s="87">
        <f t="shared" si="1"/>
        <v>0</v>
      </c>
      <c r="N21" s="122">
        <f t="shared" si="2"/>
        <v>1</v>
      </c>
      <c r="O21" s="24" t="s">
        <v>30</v>
      </c>
      <c r="P21" s="24" t="s">
        <v>23</v>
      </c>
      <c r="Q21" s="149"/>
      <c r="R21" s="23">
        <v>750000</v>
      </c>
      <c r="S21" s="128"/>
    </row>
    <row r="22" spans="1:19" ht="89.25" x14ac:dyDescent="0.25">
      <c r="A22" s="76" t="s">
        <v>18</v>
      </c>
      <c r="B22" s="142" t="s">
        <v>302</v>
      </c>
      <c r="C22" s="142"/>
      <c r="D22" s="24" t="s">
        <v>19</v>
      </c>
      <c r="E22" s="91" t="s">
        <v>20</v>
      </c>
      <c r="F22" s="159">
        <v>5118</v>
      </c>
      <c r="G22" s="160" t="s">
        <v>315</v>
      </c>
      <c r="H22" s="24" t="s">
        <v>267</v>
      </c>
      <c r="I22" s="24" t="s">
        <v>281</v>
      </c>
      <c r="J22" s="25">
        <v>100</v>
      </c>
      <c r="K22" s="87">
        <f t="shared" si="0"/>
        <v>1</v>
      </c>
      <c r="L22" s="25"/>
      <c r="M22" s="87">
        <f t="shared" si="1"/>
        <v>0</v>
      </c>
      <c r="N22" s="122">
        <f t="shared" si="2"/>
        <v>1</v>
      </c>
      <c r="O22" s="24" t="s">
        <v>30</v>
      </c>
      <c r="P22" s="24" t="s">
        <v>23</v>
      </c>
      <c r="Q22" s="149"/>
      <c r="R22" s="23">
        <v>131733.45000000001</v>
      </c>
      <c r="S22" s="128"/>
    </row>
    <row r="23" spans="1:19" ht="89.25" x14ac:dyDescent="0.25">
      <c r="A23" s="76" t="s">
        <v>18</v>
      </c>
      <c r="B23" s="142" t="s">
        <v>302</v>
      </c>
      <c r="C23" s="142"/>
      <c r="D23" s="24" t="s">
        <v>19</v>
      </c>
      <c r="E23" s="91" t="s">
        <v>20</v>
      </c>
      <c r="F23" s="159">
        <v>51110</v>
      </c>
      <c r="G23" s="160" t="s">
        <v>316</v>
      </c>
      <c r="H23" s="24" t="s">
        <v>35</v>
      </c>
      <c r="I23" s="24" t="s">
        <v>282</v>
      </c>
      <c r="J23" s="25">
        <v>50</v>
      </c>
      <c r="K23" s="87">
        <f t="shared" si="0"/>
        <v>0.5</v>
      </c>
      <c r="L23" s="25">
        <v>50</v>
      </c>
      <c r="M23" s="87">
        <f t="shared" si="1"/>
        <v>0.5</v>
      </c>
      <c r="N23" s="122">
        <f t="shared" si="2"/>
        <v>1</v>
      </c>
      <c r="O23" s="24" t="s">
        <v>22</v>
      </c>
      <c r="P23" s="24" t="s">
        <v>23</v>
      </c>
      <c r="Q23" s="149"/>
      <c r="R23" s="23">
        <v>230000</v>
      </c>
      <c r="S23" s="127">
        <v>230000</v>
      </c>
    </row>
    <row r="24" spans="1:19" ht="89.25" x14ac:dyDescent="0.25">
      <c r="A24" s="76" t="s">
        <v>18</v>
      </c>
      <c r="B24" s="142" t="s">
        <v>302</v>
      </c>
      <c r="C24" s="142"/>
      <c r="D24" s="24" t="s">
        <v>19</v>
      </c>
      <c r="E24" s="91" t="s">
        <v>20</v>
      </c>
      <c r="F24" s="159">
        <v>51111</v>
      </c>
      <c r="G24" s="160" t="s">
        <v>318</v>
      </c>
      <c r="H24" s="24" t="s">
        <v>36</v>
      </c>
      <c r="I24" s="24" t="s">
        <v>31</v>
      </c>
      <c r="J24" s="25">
        <v>50</v>
      </c>
      <c r="K24" s="87">
        <f>IF(OR(J24=0),0,(J24/(J24+L24)))</f>
        <v>0.5</v>
      </c>
      <c r="L24" s="25">
        <v>50</v>
      </c>
      <c r="M24" s="87">
        <f>IF(OR(L24=0),0,(L24/(J24+L24)))</f>
        <v>0.5</v>
      </c>
      <c r="N24" s="122">
        <f>K24+M24</f>
        <v>1</v>
      </c>
      <c r="O24" s="24" t="s">
        <v>33</v>
      </c>
      <c r="P24" s="24" t="s">
        <v>23</v>
      </c>
      <c r="Q24" s="149"/>
      <c r="R24" s="23">
        <v>1771750</v>
      </c>
      <c r="S24" s="127">
        <v>1771750</v>
      </c>
    </row>
    <row r="25" spans="1:19" ht="89.25" x14ac:dyDescent="0.25">
      <c r="A25" s="76" t="s">
        <v>18</v>
      </c>
      <c r="B25" s="142" t="s">
        <v>302</v>
      </c>
      <c r="C25" s="142"/>
      <c r="D25" s="24" t="s">
        <v>19</v>
      </c>
      <c r="E25" s="91" t="s">
        <v>20</v>
      </c>
      <c r="F25" s="159">
        <v>51112</v>
      </c>
      <c r="G25" s="160" t="s">
        <v>317</v>
      </c>
      <c r="H25" s="24" t="s">
        <v>268</v>
      </c>
      <c r="I25" s="24" t="s">
        <v>31</v>
      </c>
      <c r="J25" s="25">
        <v>100</v>
      </c>
      <c r="K25" s="87">
        <f t="shared" si="0"/>
        <v>1</v>
      </c>
      <c r="L25" s="25"/>
      <c r="M25" s="87">
        <f t="shared" si="1"/>
        <v>0</v>
      </c>
      <c r="N25" s="122">
        <f t="shared" si="2"/>
        <v>1</v>
      </c>
      <c r="O25" s="24" t="s">
        <v>30</v>
      </c>
      <c r="P25" s="24" t="s">
        <v>23</v>
      </c>
      <c r="Q25" s="149"/>
      <c r="R25" s="23">
        <v>750000</v>
      </c>
      <c r="S25" s="128"/>
    </row>
    <row r="26" spans="1:19" ht="89.25" x14ac:dyDescent="0.25">
      <c r="A26" s="76" t="s">
        <v>18</v>
      </c>
      <c r="B26" s="142" t="s">
        <v>302</v>
      </c>
      <c r="C26" s="142"/>
      <c r="D26" s="24" t="s">
        <v>19</v>
      </c>
      <c r="E26" s="91" t="s">
        <v>20</v>
      </c>
      <c r="F26" s="159">
        <v>5119</v>
      </c>
      <c r="G26" s="160" t="s">
        <v>319</v>
      </c>
      <c r="H26" s="24" t="s">
        <v>230</v>
      </c>
      <c r="I26" s="24" t="s">
        <v>31</v>
      </c>
      <c r="J26" s="25"/>
      <c r="K26" s="87">
        <f t="shared" ref="K26:K35" si="3">IF(OR(J26=0),0,(J26/(J26+L26)))</f>
        <v>0</v>
      </c>
      <c r="L26" s="25">
        <v>100</v>
      </c>
      <c r="M26" s="87">
        <f t="shared" ref="M26:M35" si="4">IF(OR(L26=0),0,(L26/(J26+L26)))</f>
        <v>1</v>
      </c>
      <c r="N26" s="122">
        <f t="shared" ref="N26:N35" si="5">K26+M26</f>
        <v>1</v>
      </c>
      <c r="O26" s="24" t="s">
        <v>33</v>
      </c>
      <c r="P26" s="24" t="s">
        <v>23</v>
      </c>
      <c r="Q26" s="149"/>
      <c r="R26" s="23"/>
      <c r="S26" s="128">
        <v>1500000</v>
      </c>
    </row>
    <row r="27" spans="1:19" ht="89.25" x14ac:dyDescent="0.25">
      <c r="A27" s="76" t="s">
        <v>39</v>
      </c>
      <c r="B27" s="142" t="s">
        <v>302</v>
      </c>
      <c r="C27" s="142"/>
      <c r="D27" s="24" t="s">
        <v>19</v>
      </c>
      <c r="E27" s="91" t="s">
        <v>20</v>
      </c>
      <c r="F27" s="159">
        <v>51114</v>
      </c>
      <c r="G27" s="160" t="s">
        <v>320</v>
      </c>
      <c r="H27" s="24" t="s">
        <v>40</v>
      </c>
      <c r="I27" s="24" t="s">
        <v>31</v>
      </c>
      <c r="J27" s="25"/>
      <c r="K27" s="87">
        <f t="shared" si="3"/>
        <v>0</v>
      </c>
      <c r="L27" s="25">
        <v>100</v>
      </c>
      <c r="M27" s="87">
        <f t="shared" si="4"/>
        <v>1</v>
      </c>
      <c r="N27" s="122">
        <f t="shared" si="5"/>
        <v>1</v>
      </c>
      <c r="O27" s="24" t="s">
        <v>33</v>
      </c>
      <c r="P27" s="24" t="s">
        <v>23</v>
      </c>
      <c r="Q27" s="149"/>
      <c r="R27" s="23"/>
      <c r="S27" s="128">
        <v>900000</v>
      </c>
    </row>
    <row r="28" spans="1:19" ht="89.25" x14ac:dyDescent="0.25">
      <c r="A28" s="76" t="s">
        <v>39</v>
      </c>
      <c r="B28" s="142" t="s">
        <v>302</v>
      </c>
      <c r="C28" s="142"/>
      <c r="D28" s="24" t="s">
        <v>19</v>
      </c>
      <c r="E28" s="91" t="s">
        <v>20</v>
      </c>
      <c r="F28" s="159">
        <v>51115</v>
      </c>
      <c r="G28" s="160" t="s">
        <v>321</v>
      </c>
      <c r="H28" s="24" t="s">
        <v>41</v>
      </c>
      <c r="I28" s="24" t="s">
        <v>42</v>
      </c>
      <c r="J28" s="25">
        <v>100</v>
      </c>
      <c r="K28" s="87">
        <f t="shared" si="3"/>
        <v>1</v>
      </c>
      <c r="L28" s="25"/>
      <c r="M28" s="87">
        <f t="shared" si="4"/>
        <v>0</v>
      </c>
      <c r="N28" s="122">
        <f t="shared" si="5"/>
        <v>1</v>
      </c>
      <c r="O28" s="24" t="s">
        <v>33</v>
      </c>
      <c r="P28" s="24" t="s">
        <v>23</v>
      </c>
      <c r="Q28" s="149"/>
      <c r="R28" s="23">
        <v>420000</v>
      </c>
      <c r="S28" s="128"/>
    </row>
    <row r="29" spans="1:19" ht="89.25" x14ac:dyDescent="0.25">
      <c r="A29" s="76" t="s">
        <v>18</v>
      </c>
      <c r="B29" s="142" t="s">
        <v>302</v>
      </c>
      <c r="C29" s="142"/>
      <c r="D29" s="24" t="s">
        <v>19</v>
      </c>
      <c r="E29" s="91" t="s">
        <v>20</v>
      </c>
      <c r="F29" s="159">
        <v>51116</v>
      </c>
      <c r="G29" s="160" t="s">
        <v>322</v>
      </c>
      <c r="H29" s="24" t="s">
        <v>43</v>
      </c>
      <c r="I29" s="24" t="s">
        <v>44</v>
      </c>
      <c r="J29" s="25">
        <v>50</v>
      </c>
      <c r="K29" s="87">
        <f t="shared" si="3"/>
        <v>0.5</v>
      </c>
      <c r="L29" s="25">
        <v>50</v>
      </c>
      <c r="M29" s="87">
        <f t="shared" si="4"/>
        <v>0.5</v>
      </c>
      <c r="N29" s="122">
        <f t="shared" si="5"/>
        <v>1</v>
      </c>
      <c r="O29" s="24" t="s">
        <v>33</v>
      </c>
      <c r="P29" s="24" t="s">
        <v>23</v>
      </c>
      <c r="Q29" s="149"/>
      <c r="R29" s="23">
        <v>150000</v>
      </c>
      <c r="S29" s="128">
        <v>150000</v>
      </c>
    </row>
    <row r="30" spans="1:19" ht="89.25" x14ac:dyDescent="0.25">
      <c r="A30" s="76" t="s">
        <v>18</v>
      </c>
      <c r="B30" s="142" t="s">
        <v>302</v>
      </c>
      <c r="C30" s="142"/>
      <c r="D30" s="24" t="s">
        <v>19</v>
      </c>
      <c r="E30" s="91" t="s">
        <v>20</v>
      </c>
      <c r="F30" s="159">
        <v>51117</v>
      </c>
      <c r="G30" s="160" t="s">
        <v>323</v>
      </c>
      <c r="H30" s="24" t="s">
        <v>45</v>
      </c>
      <c r="I30" s="24" t="s">
        <v>31</v>
      </c>
      <c r="J30" s="25"/>
      <c r="K30" s="87">
        <f t="shared" si="3"/>
        <v>0</v>
      </c>
      <c r="L30" s="25">
        <v>100</v>
      </c>
      <c r="M30" s="87">
        <f t="shared" si="4"/>
        <v>1</v>
      </c>
      <c r="N30" s="122">
        <f t="shared" si="5"/>
        <v>1</v>
      </c>
      <c r="O30" s="24" t="s">
        <v>33</v>
      </c>
      <c r="P30" s="24" t="s">
        <v>23</v>
      </c>
      <c r="Q30" s="149"/>
      <c r="R30" s="23"/>
      <c r="S30" s="128">
        <v>200000</v>
      </c>
    </row>
    <row r="31" spans="1:19" ht="89.25" x14ac:dyDescent="0.25">
      <c r="A31" s="76" t="s">
        <v>18</v>
      </c>
      <c r="B31" s="142" t="s">
        <v>302</v>
      </c>
      <c r="C31" s="142"/>
      <c r="D31" s="24" t="s">
        <v>19</v>
      </c>
      <c r="E31" s="91" t="s">
        <v>20</v>
      </c>
      <c r="F31" s="159">
        <v>51118</v>
      </c>
      <c r="G31" s="160" t="s">
        <v>324</v>
      </c>
      <c r="H31" s="24" t="s">
        <v>47</v>
      </c>
      <c r="I31" s="24" t="s">
        <v>44</v>
      </c>
      <c r="J31" s="25"/>
      <c r="K31" s="87">
        <f t="shared" si="3"/>
        <v>0</v>
      </c>
      <c r="L31" s="25">
        <v>100</v>
      </c>
      <c r="M31" s="87">
        <f t="shared" si="4"/>
        <v>1</v>
      </c>
      <c r="N31" s="122">
        <f t="shared" si="5"/>
        <v>1</v>
      </c>
      <c r="O31" s="24" t="s">
        <v>48</v>
      </c>
      <c r="P31" s="24" t="s">
        <v>23</v>
      </c>
      <c r="Q31" s="149"/>
      <c r="R31" s="23"/>
      <c r="S31" s="128">
        <v>500000</v>
      </c>
    </row>
    <row r="32" spans="1:19" ht="89.25" x14ac:dyDescent="0.25">
      <c r="A32" s="76" t="s">
        <v>18</v>
      </c>
      <c r="B32" s="142" t="s">
        <v>302</v>
      </c>
      <c r="C32" s="142"/>
      <c r="D32" s="24" t="s">
        <v>19</v>
      </c>
      <c r="E32" s="91" t="s">
        <v>20</v>
      </c>
      <c r="F32" s="159">
        <v>51113</v>
      </c>
      <c r="G32" s="160" t="s">
        <v>325</v>
      </c>
      <c r="H32" s="24" t="s">
        <v>46</v>
      </c>
      <c r="I32" s="24" t="s">
        <v>44</v>
      </c>
      <c r="J32" s="25"/>
      <c r="K32" s="87">
        <f t="shared" si="3"/>
        <v>0</v>
      </c>
      <c r="L32" s="25">
        <v>100</v>
      </c>
      <c r="M32" s="87">
        <f t="shared" si="4"/>
        <v>1</v>
      </c>
      <c r="N32" s="122">
        <f t="shared" si="5"/>
        <v>1</v>
      </c>
      <c r="O32" s="24" t="s">
        <v>33</v>
      </c>
      <c r="P32" s="24" t="s">
        <v>23</v>
      </c>
      <c r="Q32" s="149"/>
      <c r="R32" s="23"/>
      <c r="S32" s="128">
        <v>170000</v>
      </c>
    </row>
    <row r="33" spans="1:20" ht="89.25" x14ac:dyDescent="0.25">
      <c r="A33" s="76" t="s">
        <v>18</v>
      </c>
      <c r="B33" s="142" t="s">
        <v>302</v>
      </c>
      <c r="C33" s="142"/>
      <c r="D33" s="24" t="s">
        <v>19</v>
      </c>
      <c r="E33" s="91" t="s">
        <v>20</v>
      </c>
      <c r="F33" s="159">
        <v>51120</v>
      </c>
      <c r="G33" s="160" t="s">
        <v>326</v>
      </c>
      <c r="H33" s="24" t="s">
        <v>49</v>
      </c>
      <c r="I33" s="24" t="s">
        <v>283</v>
      </c>
      <c r="J33" s="25">
        <v>50</v>
      </c>
      <c r="K33" s="87">
        <f t="shared" si="3"/>
        <v>0.5</v>
      </c>
      <c r="L33" s="25">
        <v>50</v>
      </c>
      <c r="M33" s="87">
        <f t="shared" si="4"/>
        <v>0.5</v>
      </c>
      <c r="N33" s="122">
        <f t="shared" si="5"/>
        <v>1</v>
      </c>
      <c r="O33" s="24" t="s">
        <v>50</v>
      </c>
      <c r="P33" s="24" t="s">
        <v>23</v>
      </c>
      <c r="Q33" s="149"/>
      <c r="R33" s="123">
        <v>335000</v>
      </c>
      <c r="S33" s="128">
        <v>335000</v>
      </c>
    </row>
    <row r="34" spans="1:20" ht="89.25" x14ac:dyDescent="0.25">
      <c r="A34" s="76" t="s">
        <v>18</v>
      </c>
      <c r="B34" s="142" t="s">
        <v>302</v>
      </c>
      <c r="C34" s="142"/>
      <c r="D34" s="24" t="s">
        <v>19</v>
      </c>
      <c r="E34" s="91" t="s">
        <v>37</v>
      </c>
      <c r="F34" s="159">
        <v>51121</v>
      </c>
      <c r="G34" s="160" t="s">
        <v>327</v>
      </c>
      <c r="H34" s="24" t="s">
        <v>219</v>
      </c>
      <c r="I34" s="24" t="s">
        <v>51</v>
      </c>
      <c r="J34" s="25">
        <v>0</v>
      </c>
      <c r="K34" s="87">
        <f t="shared" si="3"/>
        <v>0</v>
      </c>
      <c r="L34" s="25">
        <v>100</v>
      </c>
      <c r="M34" s="87">
        <f t="shared" si="4"/>
        <v>1</v>
      </c>
      <c r="N34" s="122">
        <f t="shared" si="5"/>
        <v>1</v>
      </c>
      <c r="O34" s="24" t="s">
        <v>50</v>
      </c>
      <c r="P34" s="24" t="s">
        <v>23</v>
      </c>
      <c r="Q34" s="149"/>
      <c r="R34" s="23"/>
      <c r="S34" s="127">
        <v>10100000</v>
      </c>
    </row>
    <row r="35" spans="1:20" ht="89.25" x14ac:dyDescent="0.25">
      <c r="A35" s="76" t="s">
        <v>18</v>
      </c>
      <c r="B35" s="142" t="s">
        <v>302</v>
      </c>
      <c r="C35" s="142"/>
      <c r="D35" s="24" t="s">
        <v>19</v>
      </c>
      <c r="E35" s="91" t="s">
        <v>20</v>
      </c>
      <c r="F35" s="159">
        <v>51122</v>
      </c>
      <c r="G35" s="160" t="s">
        <v>329</v>
      </c>
      <c r="H35" s="24" t="s">
        <v>266</v>
      </c>
      <c r="I35" s="24" t="s">
        <v>282</v>
      </c>
      <c r="J35" s="25"/>
      <c r="K35" s="87">
        <f t="shared" si="3"/>
        <v>0</v>
      </c>
      <c r="L35" s="25">
        <v>100</v>
      </c>
      <c r="M35" s="87">
        <f t="shared" si="4"/>
        <v>1</v>
      </c>
      <c r="N35" s="122">
        <f t="shared" si="5"/>
        <v>1</v>
      </c>
      <c r="O35" s="24" t="s">
        <v>30</v>
      </c>
      <c r="P35" s="24" t="s">
        <v>23</v>
      </c>
      <c r="Q35" s="149"/>
      <c r="R35" s="23"/>
      <c r="S35" s="128">
        <v>200000</v>
      </c>
    </row>
    <row r="36" spans="1:20" ht="89.25" x14ac:dyDescent="0.25">
      <c r="A36" s="76" t="s">
        <v>18</v>
      </c>
      <c r="B36" s="142" t="s">
        <v>302</v>
      </c>
      <c r="C36" s="142"/>
      <c r="D36" s="24" t="s">
        <v>19</v>
      </c>
      <c r="E36" s="91" t="s">
        <v>20</v>
      </c>
      <c r="F36" s="159">
        <v>51123</v>
      </c>
      <c r="G36" s="160" t="s">
        <v>330</v>
      </c>
      <c r="H36" s="24" t="s">
        <v>216</v>
      </c>
      <c r="I36" s="24" t="s">
        <v>31</v>
      </c>
      <c r="J36" s="25">
        <v>50</v>
      </c>
      <c r="K36" s="87">
        <f t="shared" ref="K36" si="6">IF(OR(J36=0),0,(J36/(J36+L36)))</f>
        <v>0.5</v>
      </c>
      <c r="L36" s="25">
        <v>50</v>
      </c>
      <c r="M36" s="87">
        <f t="shared" ref="M36" si="7">IF(OR(L36=0),0,(L36/(J36+L36)))</f>
        <v>0.5</v>
      </c>
      <c r="N36" s="122">
        <f t="shared" ref="N36" si="8">K36+M36</f>
        <v>1</v>
      </c>
      <c r="O36" s="24" t="s">
        <v>30</v>
      </c>
      <c r="P36" s="24" t="s">
        <v>23</v>
      </c>
      <c r="Q36" s="149"/>
      <c r="R36" s="23">
        <v>1100000</v>
      </c>
      <c r="S36" s="127"/>
    </row>
    <row r="37" spans="1:20" ht="90" thickBot="1" x14ac:dyDescent="0.3">
      <c r="A37" s="121" t="s">
        <v>18</v>
      </c>
      <c r="B37" s="142" t="s">
        <v>302</v>
      </c>
      <c r="C37" s="143"/>
      <c r="D37" s="107" t="s">
        <v>19</v>
      </c>
      <c r="E37" s="108" t="s">
        <v>20</v>
      </c>
      <c r="F37" s="170">
        <v>51132</v>
      </c>
      <c r="G37" s="160" t="s">
        <v>328</v>
      </c>
      <c r="H37" s="129" t="s">
        <v>52</v>
      </c>
      <c r="I37" s="107" t="s">
        <v>44</v>
      </c>
      <c r="J37" s="110">
        <v>50</v>
      </c>
      <c r="K37" s="111">
        <f>IF(OR(J37=0),0,(J37/(J37+L37)))</f>
        <v>0.5</v>
      </c>
      <c r="L37" s="110">
        <v>50</v>
      </c>
      <c r="M37" s="111">
        <f>IF(OR(L37=0),0,(L37/(J37+L37)))</f>
        <v>0.5</v>
      </c>
      <c r="N37" s="130">
        <f>K37+M37</f>
        <v>1</v>
      </c>
      <c r="O37" s="107" t="s">
        <v>53</v>
      </c>
      <c r="P37" s="107" t="s">
        <v>23</v>
      </c>
      <c r="Q37" s="149"/>
      <c r="R37" s="131">
        <v>2500000</v>
      </c>
      <c r="S37" s="132">
        <v>2500000</v>
      </c>
    </row>
    <row r="38" spans="1:20" ht="89.25" x14ac:dyDescent="0.25">
      <c r="A38" s="76" t="s">
        <v>18</v>
      </c>
      <c r="B38" s="142" t="s">
        <v>302</v>
      </c>
      <c r="C38" s="142"/>
      <c r="D38" s="24" t="s">
        <v>19</v>
      </c>
      <c r="E38" s="91" t="s">
        <v>37</v>
      </c>
      <c r="F38" s="170">
        <v>51124</v>
      </c>
      <c r="G38" s="160" t="s">
        <v>331</v>
      </c>
      <c r="H38" s="24" t="s">
        <v>269</v>
      </c>
      <c r="I38" s="24" t="s">
        <v>31</v>
      </c>
      <c r="J38" s="25">
        <v>100</v>
      </c>
      <c r="K38" s="87">
        <f t="shared" ref="K38" si="9">IF(OR(J38=0),0,(J38/(J38+L38)))</f>
        <v>1</v>
      </c>
      <c r="L38" s="25"/>
      <c r="M38" s="87">
        <f t="shared" ref="M38" si="10">IF(OR(L38=0),0,(L38/(J38+L38)))</f>
        <v>0</v>
      </c>
      <c r="N38" s="122">
        <f t="shared" ref="N38" si="11">K38+M38</f>
        <v>1</v>
      </c>
      <c r="O38" s="24" t="s">
        <v>30</v>
      </c>
      <c r="P38" s="24" t="s">
        <v>23</v>
      </c>
      <c r="Q38" s="149"/>
      <c r="R38" s="23">
        <v>4000000</v>
      </c>
      <c r="S38" s="128"/>
    </row>
    <row r="39" spans="1:20" ht="89.25" x14ac:dyDescent="0.25">
      <c r="A39" s="76" t="s">
        <v>18</v>
      </c>
      <c r="B39" s="142" t="s">
        <v>302</v>
      </c>
      <c r="C39" s="142"/>
      <c r="D39" s="24" t="s">
        <v>19</v>
      </c>
      <c r="E39" s="91" t="s">
        <v>37</v>
      </c>
      <c r="F39" s="170">
        <v>51125</v>
      </c>
      <c r="G39" s="160" t="s">
        <v>332</v>
      </c>
      <c r="H39" s="24" t="s">
        <v>270</v>
      </c>
      <c r="I39" s="24" t="s">
        <v>29</v>
      </c>
      <c r="J39" s="25"/>
      <c r="K39" s="87">
        <f t="shared" ref="K39" si="12">IF(OR(J39=0),0,(J39/(J39+L39)))</f>
        <v>0</v>
      </c>
      <c r="L39" s="25">
        <v>100</v>
      </c>
      <c r="M39" s="87">
        <f t="shared" ref="M39" si="13">IF(OR(L39=0),0,(L39/(J39+L39)))</f>
        <v>1</v>
      </c>
      <c r="N39" s="122">
        <f t="shared" ref="N39" si="14">K39+M39</f>
        <v>1</v>
      </c>
      <c r="O39" s="24" t="s">
        <v>30</v>
      </c>
      <c r="P39" s="24" t="s">
        <v>23</v>
      </c>
      <c r="Q39" s="149"/>
      <c r="R39" s="23"/>
      <c r="S39" s="128">
        <v>1500000</v>
      </c>
    </row>
    <row r="40" spans="1:20" ht="89.25" x14ac:dyDescent="0.25">
      <c r="A40" s="76" t="s">
        <v>18</v>
      </c>
      <c r="B40" s="142" t="s">
        <v>302</v>
      </c>
      <c r="C40" s="142"/>
      <c r="D40" s="24" t="s">
        <v>19</v>
      </c>
      <c r="E40" s="91" t="s">
        <v>37</v>
      </c>
      <c r="F40" s="170">
        <f>+F39+1</f>
        <v>51126</v>
      </c>
      <c r="G40" s="160" t="s">
        <v>333</v>
      </c>
      <c r="H40" s="24" t="s">
        <v>217</v>
      </c>
      <c r="I40" s="24" t="s">
        <v>38</v>
      </c>
      <c r="J40" s="25"/>
      <c r="K40" s="87">
        <f t="shared" ref="K40" si="15">IF(OR(J40=0),0,(J40/(J40+L40)))</f>
        <v>0</v>
      </c>
      <c r="L40" s="25">
        <v>100</v>
      </c>
      <c r="M40" s="87">
        <f t="shared" ref="M40" si="16">IF(OR(L40=0),0,(L40/(J40+L40)))</f>
        <v>1</v>
      </c>
      <c r="N40" s="122">
        <f t="shared" ref="N40" si="17">K40+M40</f>
        <v>1</v>
      </c>
      <c r="O40" s="24" t="s">
        <v>30</v>
      </c>
      <c r="P40" s="24" t="s">
        <v>23</v>
      </c>
      <c r="Q40" s="149"/>
      <c r="R40" s="23"/>
      <c r="S40" s="128">
        <v>1000000</v>
      </c>
    </row>
    <row r="41" spans="1:20" ht="89.25" x14ac:dyDescent="0.25">
      <c r="A41" s="76" t="s">
        <v>18</v>
      </c>
      <c r="B41" s="142" t="s">
        <v>302</v>
      </c>
      <c r="C41" s="142"/>
      <c r="D41" s="24" t="s">
        <v>19</v>
      </c>
      <c r="E41" s="91" t="s">
        <v>37</v>
      </c>
      <c r="F41" s="170">
        <f>+F40+1</f>
        <v>51127</v>
      </c>
      <c r="G41" s="160" t="s">
        <v>334</v>
      </c>
      <c r="H41" s="24" t="s">
        <v>218</v>
      </c>
      <c r="I41" s="24" t="s">
        <v>29</v>
      </c>
      <c r="J41" s="25"/>
      <c r="K41" s="87">
        <f t="shared" ref="K41" si="18">IF(OR(J41=0),0,(J41/(J41+L41)))</f>
        <v>0</v>
      </c>
      <c r="L41" s="25">
        <v>100</v>
      </c>
      <c r="M41" s="87">
        <f t="shared" ref="M41" si="19">IF(OR(L41=0),0,(L41/(J41+L41)))</f>
        <v>1</v>
      </c>
      <c r="N41" s="122">
        <f t="shared" ref="N41" si="20">K41+M41</f>
        <v>1</v>
      </c>
      <c r="O41" s="24" t="s">
        <v>30</v>
      </c>
      <c r="P41" s="24" t="s">
        <v>23</v>
      </c>
      <c r="Q41" s="149"/>
      <c r="R41" s="23"/>
      <c r="S41" s="128">
        <v>150000</v>
      </c>
    </row>
    <row r="42" spans="1:20" ht="89.25" x14ac:dyDescent="0.25">
      <c r="A42" s="76" t="s">
        <v>18</v>
      </c>
      <c r="B42" s="142" t="s">
        <v>302</v>
      </c>
      <c r="C42" s="142"/>
      <c r="D42" s="24" t="s">
        <v>19</v>
      </c>
      <c r="E42" s="91" t="s">
        <v>20</v>
      </c>
      <c r="F42" s="170">
        <f>+F41+1</f>
        <v>51128</v>
      </c>
      <c r="G42" s="160" t="s">
        <v>335</v>
      </c>
      <c r="H42" s="26" t="s">
        <v>209</v>
      </c>
      <c r="I42" s="24" t="s">
        <v>283</v>
      </c>
      <c r="J42" s="25">
        <v>50</v>
      </c>
      <c r="K42" s="87">
        <f t="shared" si="0"/>
        <v>0.5</v>
      </c>
      <c r="L42" s="25">
        <v>50</v>
      </c>
      <c r="M42" s="87">
        <f t="shared" si="1"/>
        <v>0.5</v>
      </c>
      <c r="N42" s="122">
        <f t="shared" si="2"/>
        <v>1</v>
      </c>
      <c r="O42" s="24" t="s">
        <v>208</v>
      </c>
      <c r="P42" s="24" t="s">
        <v>23</v>
      </c>
      <c r="Q42" s="149"/>
      <c r="R42" s="23">
        <v>165000</v>
      </c>
      <c r="S42" s="127">
        <v>165000</v>
      </c>
    </row>
    <row r="43" spans="1:20" ht="13.5" thickBot="1" x14ac:dyDescent="0.25">
      <c r="A43" s="59"/>
      <c r="B43" s="154"/>
      <c r="C43" s="154"/>
      <c r="D43" s="27" t="s">
        <v>54</v>
      </c>
      <c r="E43" s="28"/>
      <c r="F43" s="83"/>
      <c r="G43" s="29"/>
      <c r="H43" s="30"/>
      <c r="I43" s="31"/>
      <c r="J43" s="31"/>
      <c r="K43" s="32">
        <f>SUM(K14:K42)</f>
        <v>12.5</v>
      </c>
      <c r="L43" s="31"/>
      <c r="M43" s="32">
        <f>SUM(M14:M42)</f>
        <v>16.5</v>
      </c>
      <c r="N43" s="33">
        <f>SUM(N14:N42)</f>
        <v>29</v>
      </c>
      <c r="O43" s="31"/>
      <c r="P43" s="30"/>
      <c r="Q43" s="30"/>
      <c r="R43" s="34">
        <f>SUM(R14:R42)</f>
        <v>566733566.38499999</v>
      </c>
      <c r="S43" s="60">
        <f>SUM(S14:S42)</f>
        <v>570221832.92499995</v>
      </c>
      <c r="T43" s="166">
        <f>+R43+S43</f>
        <v>1136955399.3099999</v>
      </c>
    </row>
    <row r="44" spans="1:20" ht="13.5" thickBot="1" x14ac:dyDescent="0.25">
      <c r="A44" s="61" t="s">
        <v>55</v>
      </c>
      <c r="B44" s="155"/>
      <c r="C44" s="155"/>
      <c r="D44" s="35"/>
      <c r="E44" s="36"/>
      <c r="F44" s="35"/>
      <c r="G44" s="37"/>
      <c r="H44" s="35"/>
      <c r="I44" s="35"/>
      <c r="J44" s="35"/>
      <c r="K44" s="38">
        <f>IF(OR(K43=0),0,K43/N43)</f>
        <v>0.43103448275862066</v>
      </c>
      <c r="L44" s="35"/>
      <c r="M44" s="38">
        <f>IF(OR(M43=0),0,M43/N43)</f>
        <v>0.56896551724137934</v>
      </c>
      <c r="N44" s="38">
        <f>SUM(N14:N42)/N43</f>
        <v>1</v>
      </c>
      <c r="O44" s="35"/>
      <c r="P44" s="35"/>
      <c r="Q44" s="35"/>
      <c r="R44" s="35"/>
      <c r="S44" s="62"/>
    </row>
    <row r="45" spans="1:20" ht="13.5" thickBot="1" x14ac:dyDescent="0.25">
      <c r="A45" s="63"/>
      <c r="B45" s="156"/>
      <c r="C45" s="156"/>
      <c r="D45" s="40">
        <f>IF(OR([1]RESTRINGIDOP1!B9=0),0,[1]RESTRINGIDOP1!B9/[1]RESTRINGIDOP1!B8)</f>
        <v>0.39130434782608697</v>
      </c>
      <c r="E45" s="39" t="s">
        <v>56</v>
      </c>
      <c r="F45" s="39"/>
      <c r="G45" s="41"/>
      <c r="H45" s="39"/>
      <c r="I45" s="39"/>
      <c r="J45" s="39"/>
      <c r="K45" s="42">
        <f>IF(OR(D45=0),0,([1]RESTRINGIDOP1!C5/[1]RESTRINGIDOP1!B9))</f>
        <v>0.33333333333333331</v>
      </c>
      <c r="L45" s="39"/>
      <c r="M45" s="42">
        <f>IF(OR(D45=0),0,([1]RESTRINGIDOP1!D5/[1]RESTRINGIDOP1!B9))</f>
        <v>0.66666666666666663</v>
      </c>
      <c r="N45" s="42">
        <f>(K45+M45)</f>
        <v>1</v>
      </c>
      <c r="O45" s="39"/>
      <c r="P45" s="39"/>
      <c r="Q45" s="39"/>
      <c r="R45" s="39"/>
      <c r="S45" s="64"/>
    </row>
    <row r="46" spans="1:20" ht="13.5" thickBot="1" x14ac:dyDescent="0.25">
      <c r="A46" s="65"/>
      <c r="B46" s="157"/>
      <c r="C46" s="157"/>
      <c r="D46" s="67">
        <f>IF(OR([1]RESTRINGIDOP1!B10=0),0,[1]RESTRINGIDOP1!B10/[1]RESTRINGIDOP1!B8)</f>
        <v>0.60869565217391308</v>
      </c>
      <c r="E46" s="66" t="s">
        <v>57</v>
      </c>
      <c r="F46" s="66"/>
      <c r="G46" s="68"/>
      <c r="H46" s="66"/>
      <c r="I46" s="66"/>
      <c r="J46" s="66"/>
      <c r="K46" s="43">
        <f>IF(OR(D46=0),0,([1]RESTRINGIDOP1!F5/[1]RESTRINGIDOP1!B10))</f>
        <v>0.5357142857142857</v>
      </c>
      <c r="L46" s="66"/>
      <c r="M46" s="43">
        <f>IF(OR(D46=0),0,([1]RESTRINGIDOP1!G5/[1]RESTRINGIDOP1!B10))</f>
        <v>0.4642857142857143</v>
      </c>
      <c r="N46" s="43">
        <f>K46+M46</f>
        <v>1</v>
      </c>
      <c r="O46" s="66"/>
      <c r="P46" s="66"/>
      <c r="Q46" s="66"/>
      <c r="R46" s="66"/>
      <c r="S46" s="69"/>
    </row>
    <row r="47" spans="1:20" ht="13.5" thickBot="1" x14ac:dyDescent="0.25">
      <c r="A47" s="70"/>
      <c r="B47" s="158"/>
      <c r="C47" s="158"/>
      <c r="D47" s="72">
        <f>N43</f>
        <v>29</v>
      </c>
      <c r="E47" s="71" t="s">
        <v>58</v>
      </c>
      <c r="F47" s="71"/>
      <c r="G47" s="73"/>
      <c r="H47" s="71"/>
      <c r="I47" s="71"/>
      <c r="J47" s="71"/>
      <c r="K47" s="74"/>
      <c r="L47" s="71"/>
      <c r="M47" s="74"/>
      <c r="N47" s="74"/>
      <c r="O47" s="71"/>
      <c r="P47" s="71"/>
      <c r="Q47" s="71"/>
      <c r="R47" s="71"/>
      <c r="S47" s="75"/>
    </row>
    <row r="48" spans="1:20" x14ac:dyDescent="0.2">
      <c r="M48" s="134"/>
    </row>
    <row r="49" spans="1:19" x14ac:dyDescent="0.2">
      <c r="R49" s="169">
        <v>567101832.94000006</v>
      </c>
      <c r="S49" s="169">
        <v>573321832.92999995</v>
      </c>
    </row>
    <row r="50" spans="1:19" x14ac:dyDescent="0.2">
      <c r="R50" s="169">
        <f>+R49-R43</f>
        <v>368266.55500006676</v>
      </c>
      <c r="S50" s="169">
        <f>+S49-S43</f>
        <v>3100000.0049999952</v>
      </c>
    </row>
    <row r="54" spans="1:19" x14ac:dyDescent="0.2">
      <c r="A54" s="20" t="s">
        <v>362</v>
      </c>
    </row>
  </sheetData>
  <mergeCells count="21">
    <mergeCell ref="I11:I13"/>
    <mergeCell ref="J11:N11"/>
    <mergeCell ref="O11:O13"/>
    <mergeCell ref="P11:P13"/>
    <mergeCell ref="Q11:Q13"/>
    <mergeCell ref="A11:A12"/>
    <mergeCell ref="B11:B13"/>
    <mergeCell ref="C11:C13"/>
    <mergeCell ref="D11:D13"/>
    <mergeCell ref="E11:H12"/>
    <mergeCell ref="A3:I3"/>
    <mergeCell ref="A5:I5"/>
    <mergeCell ref="A7:R7"/>
    <mergeCell ref="A8:R8"/>
    <mergeCell ref="D10:S10"/>
    <mergeCell ref="R11:S11"/>
    <mergeCell ref="J12:J13"/>
    <mergeCell ref="L12:L13"/>
    <mergeCell ref="N12:N13"/>
    <mergeCell ref="R12:R13"/>
    <mergeCell ref="S12:S13"/>
  </mergeCells>
  <phoneticPr fontId="11" type="noConversion"/>
  <dataValidations count="3">
    <dataValidation type="list" allowBlank="1" showInputMessage="1" showErrorMessage="1" sqref="P15 P17:P41" xr:uid="{1581793B-40BD-49C1-9B48-C4441841E5CF}">
      <formula1>#REF!</formula1>
    </dataValidation>
    <dataValidation type="list" allowBlank="1" showInputMessage="1" showErrorMessage="1" prompt=" - " sqref="P14 P16 P31:P37 E14:E42 P42" xr:uid="{57AE0FED-7188-493D-8326-58F2D9F7048E}">
      <formula1>#REF!</formula1>
    </dataValidation>
    <dataValidation type="list" allowBlank="1" showInputMessage="1" prompt=" - Seleccione una Área estratégica. No dejar en blanco o en &quot;0,0&quot; estos espacios." sqref="A14:A42" xr:uid="{92F81230-63BF-46B4-8E94-3A1DE6BA6084}">
      <formula1>#REF!</formula1>
    </dataValidation>
  </dataValidations>
  <pageMargins left="0.8" right="0.22" top="0.48" bottom="0.47" header="0.31496062992125984" footer="0.31496062992125984"/>
  <pageSetup scale="70"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28993-516E-466D-BC5D-1129D152C4A2}">
  <dimension ref="A1:T48"/>
  <sheetViews>
    <sheetView topLeftCell="H29" zoomScale="85" zoomScaleNormal="85" workbookViewId="0">
      <selection activeCell="X35" sqref="X35"/>
    </sheetView>
  </sheetViews>
  <sheetFormatPr baseColWidth="10" defaultColWidth="10.85546875" defaultRowHeight="12.75" x14ac:dyDescent="0.2"/>
  <cols>
    <col min="1" max="3" width="14.7109375" style="20" customWidth="1"/>
    <col min="4" max="4" width="22.5703125" style="20" customWidth="1"/>
    <col min="5" max="5" width="9.5703125" style="20" customWidth="1"/>
    <col min="6" max="6" width="7.42578125" style="20" customWidth="1"/>
    <col min="7" max="7" width="8.140625" style="20" customWidth="1"/>
    <col min="8" max="8" width="22.5703125" style="20" customWidth="1"/>
    <col min="9" max="9" width="14.28515625" style="20" customWidth="1"/>
    <col min="10" max="13" width="5.5703125" style="20" customWidth="1"/>
    <col min="14" max="14" width="11" style="20" customWidth="1"/>
    <col min="15" max="15" width="15.85546875" style="20" customWidth="1"/>
    <col min="16" max="16" width="12.5703125" style="20" customWidth="1"/>
    <col min="17" max="17" width="10.85546875" style="20"/>
    <col min="18" max="19" width="14.42578125" style="20" bestFit="1" customWidth="1"/>
    <col min="20" max="20" width="14.7109375" style="20" bestFit="1" customWidth="1"/>
    <col min="21" max="16384" width="10.85546875" style="20"/>
  </cols>
  <sheetData>
    <row r="1" spans="1:19" x14ac:dyDescent="0.2">
      <c r="A1" s="19" t="str">
        <f>'[1]PROGRAMA I'!A1</f>
        <v>PLAN OPERATIVO ANUAL</v>
      </c>
      <c r="B1" s="19"/>
      <c r="C1" s="19"/>
      <c r="D1" s="5"/>
      <c r="E1" s="5"/>
      <c r="F1" s="5"/>
      <c r="G1" s="18"/>
      <c r="H1" s="5"/>
      <c r="I1" s="5"/>
      <c r="J1" s="1"/>
      <c r="K1" s="1"/>
      <c r="L1" s="1"/>
      <c r="M1" s="1"/>
      <c r="N1" s="1"/>
      <c r="O1" s="1"/>
      <c r="P1" s="1"/>
      <c r="Q1" s="1"/>
      <c r="R1" s="1"/>
      <c r="S1" s="1"/>
    </row>
    <row r="2" spans="1:19" x14ac:dyDescent="0.2">
      <c r="A2" s="19" t="str">
        <f>'[1]PROGRAMA I'!A2</f>
        <v>MUNICIPALIDAD DE OROTINA</v>
      </c>
      <c r="B2" s="19"/>
      <c r="C2" s="19"/>
      <c r="D2" s="5"/>
      <c r="E2" s="5"/>
      <c r="F2" s="5"/>
      <c r="G2" s="18"/>
      <c r="H2" s="5"/>
      <c r="I2" s="5"/>
      <c r="J2" s="1"/>
      <c r="K2" s="1"/>
      <c r="L2" s="1"/>
      <c r="M2" s="1"/>
      <c r="N2" s="1"/>
      <c r="O2" s="1"/>
      <c r="P2" s="1"/>
      <c r="Q2" s="1"/>
      <c r="R2" s="1"/>
      <c r="S2" s="1"/>
    </row>
    <row r="3" spans="1:19" x14ac:dyDescent="0.2">
      <c r="A3" s="5">
        <f>'[1]PROGRAMA I'!A3</f>
        <v>2023</v>
      </c>
      <c r="B3" s="5"/>
      <c r="C3" s="5"/>
      <c r="D3" s="1"/>
      <c r="E3" s="1"/>
      <c r="F3" s="1"/>
      <c r="G3" s="17"/>
      <c r="H3" s="1"/>
      <c r="I3" s="1"/>
      <c r="J3" s="1"/>
      <c r="K3" s="1"/>
      <c r="L3" s="1"/>
      <c r="M3" s="1"/>
      <c r="N3" s="1"/>
      <c r="O3" s="1"/>
      <c r="P3" s="1"/>
      <c r="Q3" s="1"/>
      <c r="R3" s="1"/>
      <c r="S3" s="1"/>
    </row>
    <row r="4" spans="1:19" x14ac:dyDescent="0.2">
      <c r="A4" s="19" t="s">
        <v>1</v>
      </c>
      <c r="B4" s="19"/>
      <c r="C4" s="19"/>
      <c r="D4" s="19"/>
      <c r="E4" s="19"/>
      <c r="F4" s="19"/>
      <c r="G4" s="18"/>
      <c r="H4" s="19"/>
      <c r="I4" s="19"/>
      <c r="J4" s="1"/>
      <c r="K4" s="1"/>
      <c r="L4" s="1"/>
      <c r="M4" s="1"/>
      <c r="N4" s="1"/>
      <c r="O4" s="1"/>
      <c r="P4" s="1"/>
      <c r="Q4" s="1"/>
      <c r="R4" s="1"/>
      <c r="S4" s="1"/>
    </row>
    <row r="5" spans="1:19" x14ac:dyDescent="0.2">
      <c r="A5" s="314" t="s">
        <v>210</v>
      </c>
      <c r="B5" s="314"/>
      <c r="C5" s="314"/>
      <c r="D5" s="313"/>
      <c r="E5" s="313"/>
      <c r="F5" s="313"/>
      <c r="G5" s="313"/>
      <c r="H5" s="313"/>
      <c r="I5" s="313"/>
      <c r="J5" s="1"/>
      <c r="K5" s="1"/>
      <c r="L5" s="1"/>
      <c r="M5" s="1"/>
      <c r="N5" s="1"/>
      <c r="O5" s="1"/>
      <c r="P5" s="1"/>
      <c r="Q5" s="1"/>
      <c r="R5" s="1"/>
      <c r="S5" s="1"/>
    </row>
    <row r="6" spans="1:19" x14ac:dyDescent="0.2">
      <c r="A6" s="19"/>
      <c r="B6" s="19"/>
      <c r="C6" s="19"/>
      <c r="D6" s="19"/>
      <c r="E6" s="19"/>
      <c r="F6" s="19"/>
      <c r="G6" s="18"/>
      <c r="H6" s="19"/>
      <c r="I6" s="19"/>
      <c r="J6" s="1"/>
      <c r="K6" s="1"/>
      <c r="L6" s="1"/>
      <c r="M6" s="1"/>
      <c r="N6" s="1"/>
      <c r="O6" s="1"/>
      <c r="P6" s="1"/>
      <c r="Q6" s="1"/>
      <c r="R6" s="1"/>
      <c r="S6" s="1"/>
    </row>
    <row r="7" spans="1:19" x14ac:dyDescent="0.2">
      <c r="A7" s="15" t="s">
        <v>211</v>
      </c>
      <c r="B7" s="15"/>
      <c r="C7" s="15"/>
      <c r="D7" s="15"/>
      <c r="E7" s="15"/>
      <c r="F7" s="15"/>
      <c r="G7" s="18"/>
      <c r="H7" s="15"/>
      <c r="I7" s="15"/>
      <c r="J7" s="15"/>
      <c r="K7" s="15"/>
      <c r="L7" s="15"/>
      <c r="M7" s="15"/>
      <c r="N7" s="15"/>
      <c r="O7" s="15"/>
      <c r="P7" s="15"/>
      <c r="Q7" s="15"/>
      <c r="R7" s="15"/>
      <c r="S7" s="15"/>
    </row>
    <row r="8" spans="1:19" x14ac:dyDescent="0.2">
      <c r="A8" s="15"/>
      <c r="B8" s="15"/>
      <c r="C8" s="15"/>
      <c r="D8" s="15"/>
      <c r="E8" s="15"/>
      <c r="F8" s="15"/>
      <c r="G8" s="18"/>
      <c r="H8" s="15"/>
      <c r="I8" s="15"/>
      <c r="J8" s="15"/>
      <c r="K8" s="15"/>
      <c r="L8" s="15"/>
      <c r="M8" s="15"/>
      <c r="N8" s="15"/>
      <c r="O8" s="15"/>
      <c r="P8" s="15"/>
      <c r="Q8" s="15"/>
      <c r="R8" s="15"/>
      <c r="S8" s="15"/>
    </row>
    <row r="9" spans="1:19" x14ac:dyDescent="0.2">
      <c r="A9" s="15" t="s">
        <v>212</v>
      </c>
      <c r="B9" s="15"/>
      <c r="C9" s="15"/>
      <c r="D9" s="15"/>
      <c r="E9" s="15"/>
      <c r="F9" s="15"/>
      <c r="G9" s="18"/>
      <c r="H9" s="15"/>
      <c r="I9" s="15"/>
      <c r="J9" s="15"/>
      <c r="K9" s="15"/>
      <c r="L9" s="15"/>
      <c r="M9" s="15"/>
      <c r="N9" s="15"/>
      <c r="O9" s="15"/>
      <c r="P9" s="15"/>
      <c r="Q9" s="15"/>
      <c r="R9" s="15"/>
      <c r="S9" s="15"/>
    </row>
    <row r="10" spans="1:19" ht="13.5" thickBot="1" x14ac:dyDescent="0.25">
      <c r="A10" s="15"/>
      <c r="B10" s="15"/>
      <c r="C10" s="15"/>
      <c r="D10" s="15"/>
      <c r="E10" s="15"/>
      <c r="F10" s="15"/>
      <c r="G10" s="18"/>
      <c r="H10" s="15"/>
      <c r="I10" s="15"/>
      <c r="J10" s="15"/>
      <c r="K10" s="15"/>
      <c r="L10" s="15"/>
      <c r="M10" s="15"/>
      <c r="N10" s="15"/>
      <c r="O10" s="15"/>
      <c r="P10" s="15"/>
      <c r="Q10" s="15"/>
      <c r="R10" s="15"/>
      <c r="S10" s="15"/>
    </row>
    <row r="11" spans="1:19" ht="39" thickBot="1" x14ac:dyDescent="0.25">
      <c r="A11" s="57" t="s">
        <v>2</v>
      </c>
      <c r="B11" s="150"/>
      <c r="C11" s="150"/>
      <c r="D11" s="318" t="s">
        <v>94</v>
      </c>
      <c r="E11" s="319"/>
      <c r="F11" s="319"/>
      <c r="G11" s="319"/>
      <c r="H11" s="319"/>
      <c r="I11" s="319"/>
      <c r="J11" s="319"/>
      <c r="K11" s="319"/>
      <c r="L11" s="319"/>
      <c r="M11" s="319"/>
      <c r="N11" s="319"/>
      <c r="O11" s="319"/>
      <c r="P11" s="319"/>
      <c r="Q11" s="319"/>
      <c r="R11" s="319"/>
      <c r="S11" s="320"/>
    </row>
    <row r="12" spans="1:19" ht="23.45" customHeight="1" thickBot="1" x14ac:dyDescent="0.25">
      <c r="A12" s="321" t="s">
        <v>3</v>
      </c>
      <c r="B12" s="323" t="s">
        <v>4</v>
      </c>
      <c r="C12" s="325" t="s">
        <v>5</v>
      </c>
      <c r="D12" s="308" t="s">
        <v>6</v>
      </c>
      <c r="E12" s="326" t="s">
        <v>7</v>
      </c>
      <c r="F12" s="327"/>
      <c r="G12" s="328"/>
      <c r="H12" s="329"/>
      <c r="I12" s="333" t="s">
        <v>8</v>
      </c>
      <c r="J12" s="334" t="s">
        <v>9</v>
      </c>
      <c r="K12" s="335"/>
      <c r="L12" s="335"/>
      <c r="M12" s="335"/>
      <c r="N12" s="336"/>
      <c r="O12" s="308" t="s">
        <v>10</v>
      </c>
      <c r="P12" s="308" t="s">
        <v>163</v>
      </c>
      <c r="Q12" s="308" t="s">
        <v>164</v>
      </c>
      <c r="R12" s="302" t="s">
        <v>11</v>
      </c>
      <c r="S12" s="303"/>
    </row>
    <row r="13" spans="1:19" ht="26.1" customHeight="1" thickBot="1" x14ac:dyDescent="0.25">
      <c r="A13" s="322"/>
      <c r="B13" s="324"/>
      <c r="C13" s="309"/>
      <c r="D13" s="309"/>
      <c r="E13" s="330"/>
      <c r="F13" s="331"/>
      <c r="G13" s="331"/>
      <c r="H13" s="332"/>
      <c r="I13" s="309"/>
      <c r="J13" s="304" t="s">
        <v>95</v>
      </c>
      <c r="K13" s="21" t="s">
        <v>12</v>
      </c>
      <c r="L13" s="304" t="s">
        <v>96</v>
      </c>
      <c r="M13" s="21" t="s">
        <v>12</v>
      </c>
      <c r="N13" s="306" t="s">
        <v>13</v>
      </c>
      <c r="O13" s="309"/>
      <c r="P13" s="309"/>
      <c r="Q13" s="309"/>
      <c r="R13" s="308" t="s">
        <v>14</v>
      </c>
      <c r="S13" s="310" t="s">
        <v>15</v>
      </c>
    </row>
    <row r="14" spans="1:19" ht="34.5" customHeight="1" thickBot="1" x14ac:dyDescent="0.25">
      <c r="A14" s="58" t="s">
        <v>16</v>
      </c>
      <c r="B14" s="324"/>
      <c r="C14" s="309"/>
      <c r="D14" s="309"/>
      <c r="E14" s="168" t="s">
        <v>336</v>
      </c>
      <c r="F14" s="167" t="s">
        <v>337</v>
      </c>
      <c r="G14" s="167" t="s">
        <v>308</v>
      </c>
      <c r="H14" s="44" t="s">
        <v>17</v>
      </c>
      <c r="I14" s="309"/>
      <c r="J14" s="305"/>
      <c r="K14" s="45"/>
      <c r="L14" s="305"/>
      <c r="M14" s="45"/>
      <c r="N14" s="307"/>
      <c r="O14" s="309"/>
      <c r="P14" s="309"/>
      <c r="Q14" s="309"/>
      <c r="R14" s="309"/>
      <c r="S14" s="311"/>
    </row>
    <row r="15" spans="1:19" ht="102" x14ac:dyDescent="0.25">
      <c r="A15" s="96" t="s">
        <v>39</v>
      </c>
      <c r="B15" s="149" t="s">
        <v>303</v>
      </c>
      <c r="C15" s="145"/>
      <c r="D15" s="97" t="s">
        <v>97</v>
      </c>
      <c r="E15" s="98" t="s">
        <v>20</v>
      </c>
      <c r="F15" s="136">
        <v>4112</v>
      </c>
      <c r="G15" s="136" t="s">
        <v>338</v>
      </c>
      <c r="H15" s="97" t="s">
        <v>98</v>
      </c>
      <c r="I15" s="97" t="s">
        <v>283</v>
      </c>
      <c r="J15" s="99">
        <v>50</v>
      </c>
      <c r="K15" s="100">
        <f t="shared" ref="K15:K40" si="0">IF(OR(J15=0),0,(J15/(J15+L15)))</f>
        <v>0.5</v>
      </c>
      <c r="L15" s="99">
        <v>50</v>
      </c>
      <c r="M15" s="100">
        <f t="shared" ref="M15:M40" si="1">IF(OR(L15=0),0,(L15/(J15+L15)))</f>
        <v>0.5</v>
      </c>
      <c r="N15" s="101">
        <f t="shared" ref="N15:N40" si="2">K15+M15</f>
        <v>1</v>
      </c>
      <c r="O15" s="97" t="s">
        <v>99</v>
      </c>
      <c r="P15" s="162" t="s">
        <v>100</v>
      </c>
      <c r="Q15" s="120" t="s">
        <v>101</v>
      </c>
      <c r="R15" s="135">
        <v>18212535.039999999</v>
      </c>
      <c r="S15" s="139">
        <v>18212535.039999999</v>
      </c>
    </row>
    <row r="16" spans="1:19" ht="102" x14ac:dyDescent="0.25">
      <c r="A16" s="76" t="s">
        <v>39</v>
      </c>
      <c r="B16" s="149" t="s">
        <v>303</v>
      </c>
      <c r="C16" s="146"/>
      <c r="D16" s="24" t="s">
        <v>102</v>
      </c>
      <c r="E16" s="86" t="s">
        <v>20</v>
      </c>
      <c r="F16" s="136">
        <v>4113</v>
      </c>
      <c r="G16" s="136" t="s">
        <v>339</v>
      </c>
      <c r="H16" s="24" t="s">
        <v>103</v>
      </c>
      <c r="I16" s="24" t="s">
        <v>283</v>
      </c>
      <c r="J16" s="25">
        <v>50</v>
      </c>
      <c r="K16" s="87">
        <f t="shared" si="0"/>
        <v>0.5</v>
      </c>
      <c r="L16" s="25">
        <v>50</v>
      </c>
      <c r="M16" s="87">
        <f t="shared" si="1"/>
        <v>0.5</v>
      </c>
      <c r="N16" s="88">
        <f t="shared" si="2"/>
        <v>1</v>
      </c>
      <c r="O16" s="24" t="s">
        <v>99</v>
      </c>
      <c r="P16" s="24" t="s">
        <v>104</v>
      </c>
      <c r="Q16" s="119" t="s">
        <v>101</v>
      </c>
      <c r="R16" s="92">
        <v>21808843.48</v>
      </c>
      <c r="S16" s="77">
        <v>21808843.48</v>
      </c>
    </row>
    <row r="17" spans="1:19" ht="114.75" x14ac:dyDescent="0.25">
      <c r="A17" s="76" t="s">
        <v>39</v>
      </c>
      <c r="B17" s="149" t="s">
        <v>303</v>
      </c>
      <c r="C17" s="146"/>
      <c r="D17" s="24" t="s">
        <v>105</v>
      </c>
      <c r="E17" s="86" t="s">
        <v>20</v>
      </c>
      <c r="F17" s="136">
        <v>4114</v>
      </c>
      <c r="G17" s="136" t="s">
        <v>340</v>
      </c>
      <c r="H17" s="24" t="s">
        <v>106</v>
      </c>
      <c r="I17" s="24" t="s">
        <v>283</v>
      </c>
      <c r="J17" s="25">
        <v>50</v>
      </c>
      <c r="K17" s="87">
        <f t="shared" si="0"/>
        <v>0.5</v>
      </c>
      <c r="L17" s="25">
        <v>50</v>
      </c>
      <c r="M17" s="87">
        <f t="shared" si="1"/>
        <v>0.5</v>
      </c>
      <c r="N17" s="88">
        <f t="shared" si="2"/>
        <v>1</v>
      </c>
      <c r="O17" s="24" t="s">
        <v>99</v>
      </c>
      <c r="P17" s="24" t="s">
        <v>107</v>
      </c>
      <c r="Q17" s="119" t="s">
        <v>101</v>
      </c>
      <c r="R17" s="92">
        <v>32723439.039999999</v>
      </c>
      <c r="S17" s="77">
        <v>32723439.039999999</v>
      </c>
    </row>
    <row r="18" spans="1:19" ht="102" x14ac:dyDescent="0.25">
      <c r="A18" s="76" t="s">
        <v>39</v>
      </c>
      <c r="B18" s="149" t="s">
        <v>303</v>
      </c>
      <c r="C18" s="146"/>
      <c r="D18" s="24" t="s">
        <v>108</v>
      </c>
      <c r="E18" s="86" t="s">
        <v>20</v>
      </c>
      <c r="F18" s="136">
        <v>4115</v>
      </c>
      <c r="G18" s="136" t="s">
        <v>341</v>
      </c>
      <c r="H18" s="24" t="s">
        <v>109</v>
      </c>
      <c r="I18" s="24" t="s">
        <v>283</v>
      </c>
      <c r="J18" s="25">
        <v>50</v>
      </c>
      <c r="K18" s="87">
        <f t="shared" si="0"/>
        <v>0.5</v>
      </c>
      <c r="L18" s="25">
        <v>50</v>
      </c>
      <c r="M18" s="87">
        <f t="shared" si="1"/>
        <v>0.5</v>
      </c>
      <c r="N18" s="88">
        <f t="shared" si="2"/>
        <v>1</v>
      </c>
      <c r="O18" s="24" t="s">
        <v>99</v>
      </c>
      <c r="P18" s="24" t="s">
        <v>110</v>
      </c>
      <c r="Q18" s="119" t="s">
        <v>101</v>
      </c>
      <c r="R18" s="92">
        <v>134078521.88</v>
      </c>
      <c r="S18" s="77">
        <v>134078521.88</v>
      </c>
    </row>
    <row r="19" spans="1:19" ht="102" x14ac:dyDescent="0.25">
      <c r="A19" s="76" t="s">
        <v>39</v>
      </c>
      <c r="B19" s="149" t="s">
        <v>303</v>
      </c>
      <c r="C19" s="146"/>
      <c r="D19" s="24" t="s">
        <v>111</v>
      </c>
      <c r="E19" s="86" t="s">
        <v>20</v>
      </c>
      <c r="F19" s="136">
        <v>4116</v>
      </c>
      <c r="G19" s="136" t="s">
        <v>342</v>
      </c>
      <c r="H19" s="24" t="s">
        <v>112</v>
      </c>
      <c r="I19" s="24" t="s">
        <v>283</v>
      </c>
      <c r="J19" s="25">
        <v>50</v>
      </c>
      <c r="K19" s="87">
        <f t="shared" si="0"/>
        <v>0.5</v>
      </c>
      <c r="L19" s="25">
        <v>50</v>
      </c>
      <c r="M19" s="87">
        <f t="shared" si="1"/>
        <v>0.5</v>
      </c>
      <c r="N19" s="88">
        <f t="shared" si="2"/>
        <v>1</v>
      </c>
      <c r="O19" s="24" t="s">
        <v>220</v>
      </c>
      <c r="P19" s="24" t="s">
        <v>113</v>
      </c>
      <c r="Q19" s="119" t="s">
        <v>101</v>
      </c>
      <c r="R19" s="92">
        <v>14528400.1</v>
      </c>
      <c r="S19" s="77">
        <v>14528400.1</v>
      </c>
    </row>
    <row r="20" spans="1:19" ht="114.75" x14ac:dyDescent="0.25">
      <c r="A20" s="76" t="s">
        <v>39</v>
      </c>
      <c r="B20" s="149" t="s">
        <v>303</v>
      </c>
      <c r="C20" s="146"/>
      <c r="D20" s="24" t="s">
        <v>124</v>
      </c>
      <c r="E20" s="91" t="s">
        <v>37</v>
      </c>
      <c r="F20" s="136">
        <v>41117</v>
      </c>
      <c r="G20" s="136" t="s">
        <v>350</v>
      </c>
      <c r="H20" s="138" t="s">
        <v>125</v>
      </c>
      <c r="I20" s="24" t="s">
        <v>126</v>
      </c>
      <c r="J20" s="25">
        <v>50</v>
      </c>
      <c r="K20" s="87">
        <f>IF(OR(J20=0),0,(J20/(J20+L20)))</f>
        <v>0.5</v>
      </c>
      <c r="L20" s="25">
        <v>50</v>
      </c>
      <c r="M20" s="87">
        <f>IF(OR(L20=0),0,(L20/(J20+L20)))</f>
        <v>0.5</v>
      </c>
      <c r="N20" s="88">
        <f>K20+M20</f>
        <v>1</v>
      </c>
      <c r="O20" s="24" t="s">
        <v>127</v>
      </c>
      <c r="P20" s="24" t="s">
        <v>128</v>
      </c>
      <c r="Q20" s="119" t="s">
        <v>101</v>
      </c>
      <c r="R20" s="92">
        <v>2019851.105</v>
      </c>
      <c r="S20" s="77">
        <v>2019851.105</v>
      </c>
    </row>
    <row r="21" spans="1:19" ht="89.25" x14ac:dyDescent="0.25">
      <c r="A21" s="76" t="s">
        <v>39</v>
      </c>
      <c r="B21" s="149" t="s">
        <v>303</v>
      </c>
      <c r="C21" s="146"/>
      <c r="D21" s="24" t="s">
        <v>114</v>
      </c>
      <c r="E21" s="86" t="s">
        <v>20</v>
      </c>
      <c r="F21" s="136">
        <v>4117</v>
      </c>
      <c r="G21" s="136" t="s">
        <v>343</v>
      </c>
      <c r="H21" s="24" t="s">
        <v>115</v>
      </c>
      <c r="I21" s="24" t="s">
        <v>283</v>
      </c>
      <c r="J21" s="25">
        <v>50</v>
      </c>
      <c r="K21" s="87">
        <f t="shared" si="0"/>
        <v>0.5</v>
      </c>
      <c r="L21" s="25">
        <v>50</v>
      </c>
      <c r="M21" s="87">
        <f t="shared" si="1"/>
        <v>0.5</v>
      </c>
      <c r="N21" s="88">
        <f t="shared" si="2"/>
        <v>1</v>
      </c>
      <c r="O21" s="24" t="s">
        <v>99</v>
      </c>
      <c r="P21" s="24" t="s">
        <v>116</v>
      </c>
      <c r="Q21" s="119" t="s">
        <v>101</v>
      </c>
      <c r="R21" s="92">
        <v>44982099.469999999</v>
      </c>
      <c r="S21" s="77">
        <v>44982099.469999999</v>
      </c>
    </row>
    <row r="22" spans="1:19" ht="102" x14ac:dyDescent="0.25">
      <c r="A22" s="76" t="s">
        <v>39</v>
      </c>
      <c r="B22" s="149" t="s">
        <v>303</v>
      </c>
      <c r="C22" s="146"/>
      <c r="D22" s="24" t="s">
        <v>108</v>
      </c>
      <c r="E22" s="86" t="s">
        <v>20</v>
      </c>
      <c r="F22" s="136">
        <v>4118</v>
      </c>
      <c r="G22" s="136" t="s">
        <v>344</v>
      </c>
      <c r="H22" s="24" t="s">
        <v>117</v>
      </c>
      <c r="I22" s="24" t="s">
        <v>283</v>
      </c>
      <c r="J22" s="25">
        <v>50</v>
      </c>
      <c r="K22" s="87">
        <f t="shared" si="0"/>
        <v>0.5</v>
      </c>
      <c r="L22" s="25">
        <v>50</v>
      </c>
      <c r="M22" s="87">
        <f t="shared" si="1"/>
        <v>0.5</v>
      </c>
      <c r="N22" s="88">
        <f t="shared" si="2"/>
        <v>1</v>
      </c>
      <c r="O22" s="24" t="s">
        <v>99</v>
      </c>
      <c r="P22" s="119" t="s">
        <v>110</v>
      </c>
      <c r="Q22" s="119" t="s">
        <v>101</v>
      </c>
      <c r="R22" s="92">
        <v>1500000</v>
      </c>
      <c r="S22" s="77">
        <v>1500000</v>
      </c>
    </row>
    <row r="23" spans="1:19" ht="102" x14ac:dyDescent="0.25">
      <c r="A23" s="76" t="s">
        <v>39</v>
      </c>
      <c r="B23" s="149" t="s">
        <v>303</v>
      </c>
      <c r="C23" s="146"/>
      <c r="D23" s="24" t="s">
        <v>120</v>
      </c>
      <c r="E23" s="91" t="s">
        <v>37</v>
      </c>
      <c r="F23" s="164">
        <v>41116</v>
      </c>
      <c r="G23" s="136" t="s">
        <v>348</v>
      </c>
      <c r="H23" s="24" t="s">
        <v>255</v>
      </c>
      <c r="I23" s="24" t="s">
        <v>44</v>
      </c>
      <c r="J23" s="25">
        <v>50</v>
      </c>
      <c r="K23" s="87">
        <f>IF(OR(J23=0),0,(J23/(J23+L23)))</f>
        <v>0.5</v>
      </c>
      <c r="L23" s="25">
        <v>50</v>
      </c>
      <c r="M23" s="87">
        <f>IF(OR(L23=0),0,(L23/(J23+L23)))</f>
        <v>0.5</v>
      </c>
      <c r="N23" s="88">
        <f>K23+M23</f>
        <v>1</v>
      </c>
      <c r="O23" s="24" t="s">
        <v>99</v>
      </c>
      <c r="P23" s="24" t="s">
        <v>100</v>
      </c>
      <c r="Q23" s="24" t="s">
        <v>101</v>
      </c>
      <c r="R23" s="92">
        <v>48000000</v>
      </c>
      <c r="S23" s="77">
        <v>48000000</v>
      </c>
    </row>
    <row r="24" spans="1:19" ht="102" x14ac:dyDescent="0.25">
      <c r="A24" s="76" t="s">
        <v>39</v>
      </c>
      <c r="B24" s="149" t="s">
        <v>303</v>
      </c>
      <c r="C24" s="146"/>
      <c r="D24" s="24" t="s">
        <v>273</v>
      </c>
      <c r="E24" s="86" t="s">
        <v>20</v>
      </c>
      <c r="F24" s="136">
        <v>41110</v>
      </c>
      <c r="G24" s="136" t="s">
        <v>345</v>
      </c>
      <c r="H24" s="24" t="s">
        <v>272</v>
      </c>
      <c r="I24" s="24" t="s">
        <v>283</v>
      </c>
      <c r="J24" s="25">
        <v>50</v>
      </c>
      <c r="K24" s="87">
        <f t="shared" si="0"/>
        <v>0.5</v>
      </c>
      <c r="L24" s="25">
        <v>50</v>
      </c>
      <c r="M24" s="87">
        <f t="shared" si="1"/>
        <v>0.5</v>
      </c>
      <c r="N24" s="88">
        <f t="shared" si="2"/>
        <v>1</v>
      </c>
      <c r="O24" s="24" t="s">
        <v>99</v>
      </c>
      <c r="P24" s="119" t="s">
        <v>110</v>
      </c>
      <c r="Q24" s="119" t="s">
        <v>101</v>
      </c>
      <c r="R24" s="92">
        <v>1750000</v>
      </c>
      <c r="S24" s="77">
        <v>1750000</v>
      </c>
    </row>
    <row r="25" spans="1:19" ht="102" x14ac:dyDescent="0.25">
      <c r="A25" s="76" t="s">
        <v>39</v>
      </c>
      <c r="B25" s="149" t="s">
        <v>303</v>
      </c>
      <c r="C25" s="146"/>
      <c r="D25" s="24" t="s">
        <v>273</v>
      </c>
      <c r="E25" s="86" t="s">
        <v>20</v>
      </c>
      <c r="F25" s="136">
        <v>41111</v>
      </c>
      <c r="G25" s="136" t="s">
        <v>346</v>
      </c>
      <c r="H25" s="24" t="s">
        <v>118</v>
      </c>
      <c r="I25" s="24" t="s">
        <v>283</v>
      </c>
      <c r="J25" s="25">
        <v>50</v>
      </c>
      <c r="K25" s="87">
        <f t="shared" si="0"/>
        <v>0.5</v>
      </c>
      <c r="L25" s="25">
        <v>50</v>
      </c>
      <c r="M25" s="87">
        <f t="shared" si="1"/>
        <v>0.5</v>
      </c>
      <c r="N25" s="88">
        <f t="shared" si="2"/>
        <v>1</v>
      </c>
      <c r="O25" s="24" t="s">
        <v>99</v>
      </c>
      <c r="P25" s="119" t="s">
        <v>110</v>
      </c>
      <c r="Q25" s="119" t="s">
        <v>101</v>
      </c>
      <c r="R25" s="92">
        <v>3250000</v>
      </c>
      <c r="S25" s="77">
        <v>3250000</v>
      </c>
    </row>
    <row r="26" spans="1:19" ht="114.75" x14ac:dyDescent="0.25">
      <c r="A26" s="76" t="s">
        <v>39</v>
      </c>
      <c r="B26" s="149" t="s">
        <v>303</v>
      </c>
      <c r="C26" s="146"/>
      <c r="D26" s="24" t="s">
        <v>129</v>
      </c>
      <c r="E26" s="86" t="s">
        <v>37</v>
      </c>
      <c r="F26" s="136">
        <v>41119</v>
      </c>
      <c r="G26" s="136" t="s">
        <v>352</v>
      </c>
      <c r="H26" s="24" t="s">
        <v>132</v>
      </c>
      <c r="I26" s="24" t="s">
        <v>44</v>
      </c>
      <c r="J26" s="25"/>
      <c r="K26" s="87">
        <f>IF(OR(J26=0),0,(J26/(J26+L26)))</f>
        <v>0</v>
      </c>
      <c r="L26" s="25">
        <v>100</v>
      </c>
      <c r="M26" s="87">
        <f>IF(OR(L26=0),0,(L26/(J26+L26)))</f>
        <v>1</v>
      </c>
      <c r="N26" s="88">
        <f>K26+M26</f>
        <v>1</v>
      </c>
      <c r="O26" s="24" t="s">
        <v>127</v>
      </c>
      <c r="P26" s="24" t="s">
        <v>116</v>
      </c>
      <c r="Q26" s="92" t="s">
        <v>101</v>
      </c>
      <c r="R26" s="92">
        <v>20780119.170000002</v>
      </c>
      <c r="S26" s="77"/>
    </row>
    <row r="27" spans="1:19" ht="102" x14ac:dyDescent="0.25">
      <c r="A27" s="76" t="s">
        <v>39</v>
      </c>
      <c r="B27" s="149" t="s">
        <v>303</v>
      </c>
      <c r="C27" s="146"/>
      <c r="D27" s="24" t="s">
        <v>108</v>
      </c>
      <c r="E27" s="86" t="s">
        <v>20</v>
      </c>
      <c r="F27" s="136">
        <v>41113</v>
      </c>
      <c r="G27" s="136" t="s">
        <v>347</v>
      </c>
      <c r="H27" s="24" t="s">
        <v>119</v>
      </c>
      <c r="I27" s="24" t="s">
        <v>283</v>
      </c>
      <c r="J27" s="25">
        <v>50</v>
      </c>
      <c r="K27" s="87">
        <f t="shared" si="0"/>
        <v>0.5</v>
      </c>
      <c r="L27" s="25">
        <v>50</v>
      </c>
      <c r="M27" s="87">
        <f t="shared" si="1"/>
        <v>0.5</v>
      </c>
      <c r="N27" s="88">
        <f t="shared" si="2"/>
        <v>1</v>
      </c>
      <c r="O27" s="24" t="s">
        <v>99</v>
      </c>
      <c r="P27" s="24" t="s">
        <v>110</v>
      </c>
      <c r="Q27" s="119" t="s">
        <v>101</v>
      </c>
      <c r="R27" s="92">
        <v>2000000</v>
      </c>
      <c r="S27" s="77">
        <v>2000000</v>
      </c>
    </row>
    <row r="28" spans="1:19" ht="114.75" x14ac:dyDescent="0.25">
      <c r="A28" s="76" t="s">
        <v>39</v>
      </c>
      <c r="B28" s="149" t="s">
        <v>303</v>
      </c>
      <c r="C28" s="146"/>
      <c r="D28" s="24" t="s">
        <v>105</v>
      </c>
      <c r="E28" s="86" t="s">
        <v>20</v>
      </c>
      <c r="F28" s="136">
        <v>41114</v>
      </c>
      <c r="G28" s="136" t="s">
        <v>349</v>
      </c>
      <c r="H28" s="24" t="s">
        <v>123</v>
      </c>
      <c r="I28" s="24" t="s">
        <v>44</v>
      </c>
      <c r="J28" s="25">
        <v>50</v>
      </c>
      <c r="K28" s="87">
        <f t="shared" si="0"/>
        <v>0.5</v>
      </c>
      <c r="L28" s="25">
        <v>50</v>
      </c>
      <c r="M28" s="87">
        <f t="shared" si="1"/>
        <v>0.5</v>
      </c>
      <c r="N28" s="88">
        <f t="shared" si="2"/>
        <v>1</v>
      </c>
      <c r="O28" s="24" t="s">
        <v>99</v>
      </c>
      <c r="P28" s="24" t="s">
        <v>107</v>
      </c>
      <c r="Q28" s="119" t="s">
        <v>101</v>
      </c>
      <c r="R28" s="92">
        <v>30305956.614999998</v>
      </c>
      <c r="S28" s="77">
        <v>30305956.614999998</v>
      </c>
    </row>
    <row r="29" spans="1:19" ht="114.75" x14ac:dyDescent="0.25">
      <c r="A29" s="76" t="s">
        <v>39</v>
      </c>
      <c r="B29" s="149" t="s">
        <v>303</v>
      </c>
      <c r="C29" s="146"/>
      <c r="D29" s="24" t="s">
        <v>170</v>
      </c>
      <c r="E29" s="91" t="s">
        <v>37</v>
      </c>
      <c r="F29" s="136">
        <v>41120</v>
      </c>
      <c r="G29" s="165" t="s">
        <v>360</v>
      </c>
      <c r="H29" s="24" t="s">
        <v>365</v>
      </c>
      <c r="I29" s="24" t="s">
        <v>44</v>
      </c>
      <c r="J29" s="25">
        <v>100</v>
      </c>
      <c r="K29" s="87">
        <f>IF(OR(J29=0),0,(J29/(J29+L29)))</f>
        <v>1</v>
      </c>
      <c r="L29" s="25"/>
      <c r="M29" s="87">
        <f>IF(OR(L29=0),0,(L29/(J29+L29)))</f>
        <v>0</v>
      </c>
      <c r="N29" s="88">
        <f>K29+M29</f>
        <v>1</v>
      </c>
      <c r="O29" s="24" t="s">
        <v>127</v>
      </c>
      <c r="P29" s="24" t="s">
        <v>171</v>
      </c>
      <c r="Q29" s="92" t="s">
        <v>101</v>
      </c>
      <c r="R29" s="89">
        <v>14500000</v>
      </c>
      <c r="S29" s="104">
        <v>14500000</v>
      </c>
    </row>
    <row r="30" spans="1:19" ht="63.75" x14ac:dyDescent="0.25">
      <c r="A30" s="105" t="s">
        <v>81</v>
      </c>
      <c r="B30" s="149" t="s">
        <v>303</v>
      </c>
      <c r="C30" s="152"/>
      <c r="D30" s="24" t="s">
        <v>158</v>
      </c>
      <c r="E30" s="91" t="s">
        <v>37</v>
      </c>
      <c r="F30" s="163">
        <v>2121</v>
      </c>
      <c r="G30" s="136" t="s">
        <v>359</v>
      </c>
      <c r="H30" s="24" t="s">
        <v>159</v>
      </c>
      <c r="I30" s="24" t="s">
        <v>160</v>
      </c>
      <c r="J30" s="25"/>
      <c r="K30" s="87">
        <f>IF(OR(J30=0),0,(J30/(J30+L30)))</f>
        <v>0</v>
      </c>
      <c r="L30" s="25">
        <v>100</v>
      </c>
      <c r="M30" s="87">
        <f>IF(OR(L30=0),0,(L30/(J30+L30)))</f>
        <v>1</v>
      </c>
      <c r="N30" s="88">
        <f>K30+M30</f>
        <v>1</v>
      </c>
      <c r="O30" s="24" t="s">
        <v>140</v>
      </c>
      <c r="P30" s="93" t="s">
        <v>162</v>
      </c>
      <c r="Q30" s="24" t="s">
        <v>101</v>
      </c>
      <c r="R30" s="161"/>
      <c r="S30" s="77">
        <f>1965015.97-786006.39</f>
        <v>1179009.58</v>
      </c>
    </row>
    <row r="31" spans="1:19" ht="114.75" x14ac:dyDescent="0.25">
      <c r="A31" s="76" t="s">
        <v>39</v>
      </c>
      <c r="B31" s="149" t="s">
        <v>303</v>
      </c>
      <c r="C31" s="146"/>
      <c r="D31" s="24" t="s">
        <v>129</v>
      </c>
      <c r="E31" s="86" t="s">
        <v>20</v>
      </c>
      <c r="F31" s="136">
        <v>41115</v>
      </c>
      <c r="G31" s="136" t="s">
        <v>351</v>
      </c>
      <c r="H31" s="24" t="s">
        <v>130</v>
      </c>
      <c r="I31" s="24" t="s">
        <v>131</v>
      </c>
      <c r="J31" s="25">
        <v>50</v>
      </c>
      <c r="K31" s="87">
        <f t="shared" si="0"/>
        <v>0.5</v>
      </c>
      <c r="L31" s="25">
        <v>50</v>
      </c>
      <c r="M31" s="87">
        <f t="shared" si="1"/>
        <v>0.5</v>
      </c>
      <c r="N31" s="88">
        <f t="shared" si="2"/>
        <v>1</v>
      </c>
      <c r="O31" s="24" t="s">
        <v>127</v>
      </c>
      <c r="P31" s="24" t="s">
        <v>116</v>
      </c>
      <c r="Q31" s="119" t="s">
        <v>101</v>
      </c>
      <c r="R31" s="92">
        <v>90000000</v>
      </c>
      <c r="S31" s="77">
        <v>90000000</v>
      </c>
    </row>
    <row r="32" spans="1:19" ht="76.5" x14ac:dyDescent="0.25">
      <c r="A32" s="76" t="s">
        <v>18</v>
      </c>
      <c r="B32" s="149" t="s">
        <v>303</v>
      </c>
      <c r="C32" s="146"/>
      <c r="D32" s="24" t="s">
        <v>134</v>
      </c>
      <c r="E32" s="86" t="s">
        <v>20</v>
      </c>
      <c r="F32" s="136">
        <v>51122</v>
      </c>
      <c r="G32" s="136" t="s">
        <v>353</v>
      </c>
      <c r="H32" s="24" t="s">
        <v>135</v>
      </c>
      <c r="I32" s="24" t="s">
        <v>283</v>
      </c>
      <c r="J32" s="25">
        <v>50</v>
      </c>
      <c r="K32" s="87">
        <f t="shared" si="0"/>
        <v>0.5</v>
      </c>
      <c r="L32" s="25">
        <v>50</v>
      </c>
      <c r="M32" s="87">
        <f t="shared" si="1"/>
        <v>0.5</v>
      </c>
      <c r="N32" s="88">
        <f t="shared" si="2"/>
        <v>1</v>
      </c>
      <c r="O32" s="24" t="s">
        <v>136</v>
      </c>
      <c r="P32" s="24" t="s">
        <v>137</v>
      </c>
      <c r="Q32" s="119" t="s">
        <v>101</v>
      </c>
      <c r="R32" s="92">
        <v>28045758.274999999</v>
      </c>
      <c r="S32" s="77">
        <v>28045758.274999999</v>
      </c>
    </row>
    <row r="33" spans="1:20" ht="76.5" x14ac:dyDescent="0.25">
      <c r="A33" s="76" t="s">
        <v>81</v>
      </c>
      <c r="B33" s="149" t="s">
        <v>303</v>
      </c>
      <c r="C33" s="146"/>
      <c r="D33" s="24" t="s">
        <v>138</v>
      </c>
      <c r="E33" s="86" t="s">
        <v>20</v>
      </c>
      <c r="F33" s="136">
        <v>2122</v>
      </c>
      <c r="G33" s="136" t="s">
        <v>354</v>
      </c>
      <c r="H33" s="24" t="s">
        <v>139</v>
      </c>
      <c r="I33" s="24" t="s">
        <v>283</v>
      </c>
      <c r="J33" s="25">
        <v>50</v>
      </c>
      <c r="K33" s="87">
        <f t="shared" si="0"/>
        <v>0.5</v>
      </c>
      <c r="L33" s="25">
        <v>50</v>
      </c>
      <c r="M33" s="87">
        <f t="shared" si="1"/>
        <v>0.5</v>
      </c>
      <c r="N33" s="88">
        <f t="shared" si="2"/>
        <v>1</v>
      </c>
      <c r="O33" s="24" t="s">
        <v>140</v>
      </c>
      <c r="P33" s="24" t="s">
        <v>141</v>
      </c>
      <c r="Q33" s="119" t="s">
        <v>101</v>
      </c>
      <c r="R33" s="92">
        <v>1500000</v>
      </c>
      <c r="S33" s="77">
        <v>1500000</v>
      </c>
    </row>
    <row r="34" spans="1:20" ht="102" x14ac:dyDescent="0.25">
      <c r="A34" s="76" t="s">
        <v>39</v>
      </c>
      <c r="B34" s="149" t="s">
        <v>303</v>
      </c>
      <c r="C34" s="24"/>
      <c r="D34" s="24" t="s">
        <v>108</v>
      </c>
      <c r="E34" s="86" t="s">
        <v>20</v>
      </c>
      <c r="F34" s="136">
        <v>41121</v>
      </c>
      <c r="G34" s="165" t="s">
        <v>361</v>
      </c>
      <c r="H34" s="24" t="s">
        <v>214</v>
      </c>
      <c r="I34" s="24" t="s">
        <v>44</v>
      </c>
      <c r="J34" s="25">
        <v>50</v>
      </c>
      <c r="K34" s="87">
        <f>IF(OR(J34=0),0,(J34/(J34+L34)))</f>
        <v>0.5</v>
      </c>
      <c r="L34" s="25">
        <v>50</v>
      </c>
      <c r="M34" s="87">
        <f>IF(OR(L34=0),0,(L34/(J34+L34)))</f>
        <v>0.5</v>
      </c>
      <c r="N34" s="88">
        <f>K34+M34</f>
        <v>1</v>
      </c>
      <c r="O34" s="24" t="s">
        <v>30</v>
      </c>
      <c r="P34" s="119" t="s">
        <v>110</v>
      </c>
      <c r="Q34" s="119" t="s">
        <v>101</v>
      </c>
      <c r="R34" s="92"/>
      <c r="S34" s="77">
        <v>200000</v>
      </c>
    </row>
    <row r="35" spans="1:20" ht="102" x14ac:dyDescent="0.25">
      <c r="A35" s="76" t="s">
        <v>39</v>
      </c>
      <c r="B35" s="149" t="s">
        <v>303</v>
      </c>
      <c r="C35" s="146"/>
      <c r="D35" s="24" t="s">
        <v>102</v>
      </c>
      <c r="E35" s="91" t="s">
        <v>37</v>
      </c>
      <c r="F35" s="136">
        <v>41121</v>
      </c>
      <c r="G35" s="165" t="s">
        <v>361</v>
      </c>
      <c r="H35" s="24" t="s">
        <v>213</v>
      </c>
      <c r="I35" s="24" t="s">
        <v>283</v>
      </c>
      <c r="J35" s="25">
        <v>50</v>
      </c>
      <c r="K35" s="87">
        <f t="shared" ref="K35" si="3">IF(OR(J35=0),0,(J35/(J35+L35)))</f>
        <v>0.5</v>
      </c>
      <c r="L35" s="25">
        <v>50</v>
      </c>
      <c r="M35" s="87">
        <f t="shared" ref="M35" si="4">IF(OR(L35=0),0,(L35/(J35+L35)))</f>
        <v>0.5</v>
      </c>
      <c r="N35" s="88">
        <f t="shared" ref="N35" si="5">K35+M35</f>
        <v>1</v>
      </c>
      <c r="O35" s="24" t="s">
        <v>30</v>
      </c>
      <c r="P35" s="24" t="s">
        <v>104</v>
      </c>
      <c r="Q35" s="119" t="s">
        <v>101</v>
      </c>
      <c r="R35" s="92"/>
      <c r="S35" s="77">
        <v>200000</v>
      </c>
    </row>
    <row r="36" spans="1:20" ht="102" x14ac:dyDescent="0.25">
      <c r="A36" s="76" t="s">
        <v>39</v>
      </c>
      <c r="B36" s="149" t="s">
        <v>303</v>
      </c>
      <c r="C36" s="146"/>
      <c r="D36" s="24" t="s">
        <v>222</v>
      </c>
      <c r="E36" s="86" t="s">
        <v>20</v>
      </c>
      <c r="F36" s="136">
        <v>41121</v>
      </c>
      <c r="G36" s="165" t="s">
        <v>361</v>
      </c>
      <c r="H36" s="24" t="s">
        <v>215</v>
      </c>
      <c r="I36" s="24" t="s">
        <v>283</v>
      </c>
      <c r="J36" s="25">
        <v>50</v>
      </c>
      <c r="K36" s="87">
        <f t="shared" ref="K36" si="6">IF(OR(J36=0),0,(J36/(J36+L36)))</f>
        <v>0.5</v>
      </c>
      <c r="L36" s="25">
        <v>50</v>
      </c>
      <c r="M36" s="87">
        <f t="shared" ref="M36" si="7">IF(OR(L36=0),0,(L36/(J36+L36)))</f>
        <v>0.5</v>
      </c>
      <c r="N36" s="88">
        <f t="shared" ref="N36" si="8">K36+M36</f>
        <v>1</v>
      </c>
      <c r="O36" s="24" t="s">
        <v>30</v>
      </c>
      <c r="P36" s="24" t="s">
        <v>116</v>
      </c>
      <c r="Q36" s="119" t="s">
        <v>101</v>
      </c>
      <c r="R36" s="92"/>
      <c r="S36" s="77">
        <v>200000</v>
      </c>
    </row>
    <row r="37" spans="1:20" ht="63.75" x14ac:dyDescent="0.25">
      <c r="A37" s="76" t="s">
        <v>79</v>
      </c>
      <c r="B37" s="149" t="s">
        <v>303</v>
      </c>
      <c r="C37" s="146"/>
      <c r="D37" s="24" t="s">
        <v>142</v>
      </c>
      <c r="E37" s="86" t="s">
        <v>37</v>
      </c>
      <c r="F37" s="163">
        <v>1131</v>
      </c>
      <c r="G37" s="136" t="s">
        <v>355</v>
      </c>
      <c r="H37" s="26" t="s">
        <v>143</v>
      </c>
      <c r="I37" s="24" t="s">
        <v>144</v>
      </c>
      <c r="J37" s="25">
        <v>50</v>
      </c>
      <c r="K37" s="87">
        <f t="shared" si="0"/>
        <v>0.5</v>
      </c>
      <c r="L37" s="25">
        <v>50</v>
      </c>
      <c r="M37" s="87">
        <f t="shared" si="1"/>
        <v>0.5</v>
      </c>
      <c r="N37" s="88">
        <f t="shared" si="2"/>
        <v>1</v>
      </c>
      <c r="O37" s="24" t="s">
        <v>145</v>
      </c>
      <c r="P37" s="24" t="s">
        <v>146</v>
      </c>
      <c r="Q37" s="24" t="s">
        <v>101</v>
      </c>
      <c r="R37" s="92">
        <v>500000</v>
      </c>
      <c r="S37" s="77">
        <v>500000</v>
      </c>
    </row>
    <row r="38" spans="1:20" ht="76.5" x14ac:dyDescent="0.25">
      <c r="A38" s="76" t="s">
        <v>18</v>
      </c>
      <c r="B38" s="149" t="s">
        <v>303</v>
      </c>
      <c r="C38" s="146"/>
      <c r="D38" s="24" t="s">
        <v>147</v>
      </c>
      <c r="E38" s="86" t="s">
        <v>20</v>
      </c>
      <c r="F38" s="136">
        <v>51123</v>
      </c>
      <c r="G38" s="136" t="s">
        <v>356</v>
      </c>
      <c r="H38" s="24" t="s">
        <v>148</v>
      </c>
      <c r="I38" s="24" t="s">
        <v>283</v>
      </c>
      <c r="J38" s="25">
        <v>50</v>
      </c>
      <c r="K38" s="87">
        <f t="shared" si="0"/>
        <v>0.5</v>
      </c>
      <c r="L38" s="25">
        <v>50</v>
      </c>
      <c r="M38" s="87">
        <f t="shared" si="1"/>
        <v>0.5</v>
      </c>
      <c r="N38" s="88">
        <f t="shared" si="2"/>
        <v>1</v>
      </c>
      <c r="O38" s="24" t="s">
        <v>136</v>
      </c>
      <c r="P38" s="24" t="s">
        <v>149</v>
      </c>
      <c r="Q38" s="24" t="s">
        <v>101</v>
      </c>
      <c r="R38" s="92">
        <v>29920153.954999998</v>
      </c>
      <c r="S38" s="77">
        <v>29920153.954999998</v>
      </c>
    </row>
    <row r="39" spans="1:20" ht="127.5" x14ac:dyDescent="0.25">
      <c r="A39" s="76" t="s">
        <v>79</v>
      </c>
      <c r="B39" s="149" t="s">
        <v>303</v>
      </c>
      <c r="C39" s="146"/>
      <c r="D39" s="24" t="s">
        <v>150</v>
      </c>
      <c r="E39" s="86" t="s">
        <v>37</v>
      </c>
      <c r="F39" s="136">
        <v>1161</v>
      </c>
      <c r="G39" s="136" t="s">
        <v>357</v>
      </c>
      <c r="H39" s="24" t="s">
        <v>151</v>
      </c>
      <c r="I39" s="24" t="s">
        <v>283</v>
      </c>
      <c r="J39" s="25">
        <v>50</v>
      </c>
      <c r="K39" s="87">
        <f t="shared" si="0"/>
        <v>0.5</v>
      </c>
      <c r="L39" s="25">
        <v>50</v>
      </c>
      <c r="M39" s="87">
        <f t="shared" si="1"/>
        <v>0.5</v>
      </c>
      <c r="N39" s="88">
        <f t="shared" si="2"/>
        <v>1</v>
      </c>
      <c r="O39" s="24" t="s">
        <v>152</v>
      </c>
      <c r="P39" s="24" t="s">
        <v>153</v>
      </c>
      <c r="Q39" s="24" t="s">
        <v>101</v>
      </c>
      <c r="R39" s="92">
        <v>2806072.915</v>
      </c>
      <c r="S39" s="77">
        <v>2806072.915</v>
      </c>
    </row>
    <row r="40" spans="1:20" ht="63.75" x14ac:dyDescent="0.25">
      <c r="A40" s="76" t="s">
        <v>79</v>
      </c>
      <c r="B40" s="149" t="s">
        <v>303</v>
      </c>
      <c r="C40" s="146"/>
      <c r="D40" s="24" t="s">
        <v>154</v>
      </c>
      <c r="E40" s="91" t="s">
        <v>37</v>
      </c>
      <c r="F40" s="136">
        <v>1141</v>
      </c>
      <c r="G40" s="136" t="s">
        <v>358</v>
      </c>
      <c r="H40" s="24" t="s">
        <v>155</v>
      </c>
      <c r="I40" s="24" t="s">
        <v>156</v>
      </c>
      <c r="J40" s="25">
        <v>50</v>
      </c>
      <c r="K40" s="87">
        <f t="shared" si="0"/>
        <v>0.5</v>
      </c>
      <c r="L40" s="25">
        <v>50</v>
      </c>
      <c r="M40" s="87">
        <f t="shared" si="1"/>
        <v>0.5</v>
      </c>
      <c r="N40" s="88">
        <f t="shared" si="2"/>
        <v>1</v>
      </c>
      <c r="O40" s="24" t="s">
        <v>157</v>
      </c>
      <c r="P40" s="24" t="s">
        <v>146</v>
      </c>
      <c r="Q40" s="24" t="s">
        <v>101</v>
      </c>
      <c r="R40" s="92">
        <v>34249880.094999999</v>
      </c>
      <c r="S40" s="77">
        <v>34249880.094999999</v>
      </c>
    </row>
    <row r="41" spans="1:20" ht="13.5" thickBot="1" x14ac:dyDescent="0.25">
      <c r="A41" s="59"/>
      <c r="B41" s="148"/>
      <c r="C41" s="148"/>
      <c r="D41" s="118" t="s">
        <v>54</v>
      </c>
      <c r="E41" s="28"/>
      <c r="F41" s="83"/>
      <c r="G41" s="29"/>
      <c r="H41" s="30"/>
      <c r="I41" s="31"/>
      <c r="J41" s="31"/>
      <c r="K41" s="32">
        <f>SUM(K15:K40)</f>
        <v>12.5</v>
      </c>
      <c r="L41" s="31"/>
      <c r="M41" s="32">
        <f>SUM(M15:M40)</f>
        <v>13.5</v>
      </c>
      <c r="N41" s="33">
        <f>SUM(N15:N40)</f>
        <v>26</v>
      </c>
      <c r="O41" s="31"/>
      <c r="P41" s="30"/>
      <c r="Q41" s="85"/>
      <c r="R41" s="85">
        <f>SUM(R15:R40)</f>
        <v>577461631.13999999</v>
      </c>
      <c r="S41" s="60">
        <f>SUM(S15:S40)</f>
        <v>558460521.54999995</v>
      </c>
      <c r="T41" s="166">
        <f>+R41+S41</f>
        <v>1135922152.6900001</v>
      </c>
    </row>
    <row r="42" spans="1:20" ht="13.5" thickBot="1" x14ac:dyDescent="0.25">
      <c r="A42" s="78" t="s">
        <v>55</v>
      </c>
      <c r="B42" s="46"/>
      <c r="C42" s="46"/>
      <c r="D42" s="78"/>
      <c r="E42" s="47"/>
      <c r="F42" s="46"/>
      <c r="G42" s="48"/>
      <c r="H42" s="46"/>
      <c r="I42" s="46"/>
      <c r="J42" s="46"/>
      <c r="K42" s="49">
        <f>IF(OR(K41=0),0,K41/N41)</f>
        <v>0.48076923076923078</v>
      </c>
      <c r="L42" s="46"/>
      <c r="M42" s="49">
        <f>IF(OR(M41=0),0,M41/N41)</f>
        <v>0.51923076923076927</v>
      </c>
      <c r="N42" s="49">
        <f>SUM(N15:N40)/N41</f>
        <v>1</v>
      </c>
      <c r="O42" s="46"/>
      <c r="P42" s="46"/>
      <c r="Q42" s="46"/>
      <c r="R42" s="46"/>
      <c r="S42" s="79"/>
    </row>
    <row r="43" spans="1:20" ht="13.5" thickBot="1" x14ac:dyDescent="0.25">
      <c r="A43" s="63"/>
      <c r="B43" s="39"/>
      <c r="C43" s="39"/>
      <c r="D43" s="80">
        <f>IF(OR([1]RESTRINGIDOP2!B9=0),0,[1]RESTRINGIDOP2!B9/[1]RESTRINGIDOP2!B8)</f>
        <v>0.34782608695652173</v>
      </c>
      <c r="E43" s="39" t="s">
        <v>56</v>
      </c>
      <c r="F43" s="39"/>
      <c r="G43" s="41"/>
      <c r="H43" s="39"/>
      <c r="I43" s="39"/>
      <c r="J43" s="39"/>
      <c r="K43" s="42">
        <f>IF(OR(D43=0),0,([1]RESTRINGIDOP2!C5/[1]RESTRINGIDOP2!B9))</f>
        <v>0.4375</v>
      </c>
      <c r="L43" s="39"/>
      <c r="M43" s="42">
        <f>IF(OR(D43=0),0,([1]RESTRINGIDOP2!D5/[1]RESTRINGIDOP2!B9))</f>
        <v>0.5625</v>
      </c>
      <c r="N43" s="42">
        <f>(K43+M43)</f>
        <v>1</v>
      </c>
      <c r="O43" s="39"/>
      <c r="P43" s="39"/>
      <c r="Q43" s="39"/>
      <c r="R43" s="39"/>
      <c r="S43" s="64"/>
    </row>
    <row r="44" spans="1:20" ht="13.5" thickBot="1" x14ac:dyDescent="0.25">
      <c r="A44" s="116"/>
      <c r="B44" s="50"/>
      <c r="C44" s="50"/>
      <c r="D44" s="81">
        <f>IF(OR([1]RESTRINGIDOP2!B10=0),0,[1]RESTRINGIDOP2!B10/[1]RESTRINGIDOP2!B8)</f>
        <v>0.65217391304347827</v>
      </c>
      <c r="E44" s="50" t="s">
        <v>57</v>
      </c>
      <c r="F44" s="50"/>
      <c r="G44" s="52"/>
      <c r="H44" s="50"/>
      <c r="I44" s="50"/>
      <c r="J44" s="50"/>
      <c r="K44" s="53">
        <f>IF(OR(D44=0),0,([1]RESTRINGIDOP2!F5/[1]RESTRINGIDOP2!B10))</f>
        <v>0.5</v>
      </c>
      <c r="L44" s="39"/>
      <c r="M44" s="42">
        <f>IF(OR(D44=0),0,([1]RESTRINGIDOP2!G5/[1]RESTRINGIDOP2!B10))</f>
        <v>0.5</v>
      </c>
      <c r="N44" s="42">
        <f>K44+M44</f>
        <v>1</v>
      </c>
      <c r="O44" s="39"/>
      <c r="P44" s="39"/>
      <c r="Q44" s="39"/>
      <c r="R44" s="39"/>
      <c r="S44" s="64"/>
    </row>
    <row r="45" spans="1:20" ht="13.5" thickBot="1" x14ac:dyDescent="0.25">
      <c r="A45" s="70"/>
      <c r="B45" s="71"/>
      <c r="C45" s="71"/>
      <c r="D45" s="82">
        <f>N41</f>
        <v>26</v>
      </c>
      <c r="E45" s="71" t="s">
        <v>58</v>
      </c>
      <c r="F45" s="71"/>
      <c r="G45" s="73"/>
      <c r="H45" s="71"/>
      <c r="I45" s="71"/>
      <c r="J45" s="71"/>
      <c r="K45" s="74"/>
      <c r="L45" s="71"/>
      <c r="M45" s="74"/>
      <c r="N45" s="74"/>
      <c r="O45" s="71"/>
      <c r="P45" s="71"/>
      <c r="Q45" s="71"/>
      <c r="R45" s="71"/>
      <c r="S45" s="75"/>
    </row>
    <row r="47" spans="1:20" x14ac:dyDescent="0.2">
      <c r="R47" s="169">
        <v>577461631.13999999</v>
      </c>
      <c r="S47" s="169">
        <v>559246527.94000006</v>
      </c>
    </row>
    <row r="48" spans="1:20" x14ac:dyDescent="0.2">
      <c r="R48" s="169">
        <f>+R47-R41</f>
        <v>0</v>
      </c>
      <c r="S48" s="169">
        <f>+S47-S41</f>
        <v>786006.3900001049</v>
      </c>
    </row>
  </sheetData>
  <mergeCells count="18">
    <mergeCell ref="S13:S14"/>
    <mergeCell ref="D11:S11"/>
    <mergeCell ref="A12:A13"/>
    <mergeCell ref="B12:B14"/>
    <mergeCell ref="C12:C14"/>
    <mergeCell ref="D12:D14"/>
    <mergeCell ref="E12:H13"/>
    <mergeCell ref="I12:I14"/>
    <mergeCell ref="J12:N12"/>
    <mergeCell ref="O12:O14"/>
    <mergeCell ref="P12:P14"/>
    <mergeCell ref="Q12:Q14"/>
    <mergeCell ref="R12:S12"/>
    <mergeCell ref="J13:J14"/>
    <mergeCell ref="L13:L14"/>
    <mergeCell ref="N13:N14"/>
    <mergeCell ref="A5:I5"/>
    <mergeCell ref="R13:R14"/>
  </mergeCells>
  <dataValidations count="7">
    <dataValidation type="list" allowBlank="1" showInputMessage="1" showErrorMessage="1" prompt=" - " sqref="E20 E23 E40 E29:E30 E34:E36" xr:uid="{2B9B3CD7-E4A2-4BC8-93DD-6FDD0F04C040}">
      <formula1>$A$455:$A$456</formula1>
    </dataValidation>
    <dataValidation type="list" allowBlank="1" showInputMessage="1" showErrorMessage="1" prompt=" - " sqref="E15:E39 P15:P40" xr:uid="{BCB3C595-10F7-4E3F-8693-CDAB9D3A86D9}">
      <formula1>#REF!</formula1>
    </dataValidation>
    <dataValidation type="list" allowBlank="1" showInputMessage="1" showErrorMessage="1" prompt=" - Seleccione un área estratégica. No dejar en blanco o en &quot;0,0&quot; estos espacios." sqref="A15:A30 C15:C30 A32:A40 C32:C40" xr:uid="{DE58ABD3-1C5E-4E58-BA90-4879D79824FA}">
      <formula1>#REF!</formula1>
    </dataValidation>
    <dataValidation type="list" allowBlank="1" showInputMessage="1" showErrorMessage="1" prompt=" - Seleccione una Área estratégica. No dejar en blanco o &quot;0,0&quot; estos espacios." sqref="A29 C29" xr:uid="{3959E4D0-F988-481A-85DD-187F7AD439E9}">
      <formula1>#REF!</formula1>
    </dataValidation>
    <dataValidation type="list" allowBlank="1" showInputMessage="1" showErrorMessage="1" prompt=" - Seleccione una Área estratégica. No dejar en blanco o &quot;0,0&quot; estos espacios." sqref="A31 C26 C31 A26" xr:uid="{5A67DC00-29B0-420C-AAC9-7D0A15498DE1}">
      <formula1>$A$466:$A$487</formula1>
    </dataValidation>
    <dataValidation type="list" allowBlank="1" showInputMessage="1" showErrorMessage="1" prompt=" - Seleccione una Área estratégica. No dejar en blanco o &quot;0,0&quot; estos espacios." sqref="A29:A30 A34:A36 C29:C30 C34:C36" xr:uid="{83C2FE91-BD91-4079-AF05-A7EAF4119F98}">
      <formula1>$A$446:$A$467</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15:Q40" xr:uid="{509ADA24-AC28-43E1-BD71-175A4FC76E1B}">
      <formula1>#REF!</formula1>
    </dataValidation>
  </dataValidations>
  <pageMargins left="0.87" right="0.3" top="0.49" bottom="0.51" header="0.31496062992125984" footer="0.31496062992125984"/>
  <pageSetup scale="70"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BB11-37C6-4300-9D4A-AE86D8945638}">
  <dimension ref="A1:U75"/>
  <sheetViews>
    <sheetView zoomScale="70" zoomScaleNormal="70" workbookViewId="0">
      <selection activeCell="X17" sqref="X17"/>
    </sheetView>
  </sheetViews>
  <sheetFormatPr baseColWidth="10" defaultColWidth="10.85546875" defaultRowHeight="12.75" x14ac:dyDescent="0.2"/>
  <cols>
    <col min="1" max="3" width="14.5703125" style="20" customWidth="1"/>
    <col min="4" max="4" width="23.42578125" style="20" customWidth="1"/>
    <col min="5" max="5" width="9.140625" style="20" customWidth="1"/>
    <col min="6" max="6" width="7.42578125" style="20" customWidth="1"/>
    <col min="7" max="7" width="9.28515625" style="20" customWidth="1"/>
    <col min="8" max="8" width="19.140625" style="20" customWidth="1"/>
    <col min="9" max="9" width="13.28515625" style="20" customWidth="1"/>
    <col min="10" max="13" width="5.42578125" style="20" customWidth="1"/>
    <col min="14" max="14" width="10.85546875" style="20" hidden="1" customWidth="1"/>
    <col min="15" max="15" width="14.5703125" style="20" customWidth="1"/>
    <col min="16" max="16" width="10.85546875" style="20"/>
    <col min="17" max="17" width="17" style="20" customWidth="1"/>
    <col min="18" max="18" width="16.7109375" style="20" bestFit="1" customWidth="1"/>
    <col min="19" max="19" width="16.28515625" style="20" bestFit="1" customWidth="1"/>
    <col min="20" max="20" width="14.7109375" style="20" bestFit="1" customWidth="1"/>
    <col min="21" max="16384" width="10.85546875" style="20"/>
  </cols>
  <sheetData>
    <row r="1" spans="1:19" x14ac:dyDescent="0.2">
      <c r="A1" s="19" t="str">
        <f>'[1]PROGRAMA II'!A1</f>
        <v>PLAN OPERATIVO ANUAL</v>
      </c>
      <c r="B1" s="19"/>
      <c r="C1" s="19"/>
      <c r="D1" s="5"/>
      <c r="E1" s="5"/>
      <c r="F1" s="5"/>
      <c r="G1" s="5"/>
      <c r="H1" s="5"/>
      <c r="I1" s="5"/>
      <c r="J1" s="1"/>
      <c r="K1" s="1"/>
      <c r="L1" s="1"/>
      <c r="M1" s="1"/>
      <c r="N1" s="1"/>
      <c r="O1" s="1"/>
      <c r="P1" s="1"/>
      <c r="Q1" s="1"/>
      <c r="R1" s="1"/>
      <c r="S1" s="1"/>
    </row>
    <row r="2" spans="1:19" x14ac:dyDescent="0.2">
      <c r="A2" s="19" t="str">
        <f>'[1]PROGRAMA I'!A2</f>
        <v>MUNICIPALIDAD DE OROTINA</v>
      </c>
      <c r="B2" s="19"/>
      <c r="C2" s="19"/>
      <c r="D2" s="5"/>
      <c r="E2" s="5"/>
      <c r="F2" s="5"/>
      <c r="G2" s="5"/>
      <c r="H2" s="5"/>
      <c r="I2" s="5"/>
      <c r="J2" s="1"/>
      <c r="K2" s="1"/>
      <c r="L2" s="1"/>
      <c r="M2" s="1"/>
      <c r="N2" s="1"/>
      <c r="O2" s="1"/>
      <c r="P2" s="1"/>
      <c r="Q2" s="1"/>
      <c r="R2" s="1"/>
      <c r="S2" s="1"/>
    </row>
    <row r="3" spans="1:19" x14ac:dyDescent="0.2">
      <c r="A3" s="312">
        <f>'[1]PROGRAMA I'!A3:H3</f>
        <v>2023</v>
      </c>
      <c r="B3" s="312"/>
      <c r="C3" s="312"/>
      <c r="D3" s="313"/>
      <c r="E3" s="313"/>
      <c r="F3" s="313"/>
      <c r="G3" s="313"/>
      <c r="H3" s="313"/>
      <c r="I3" s="313"/>
      <c r="J3" s="1"/>
      <c r="K3" s="1"/>
      <c r="L3" s="1"/>
      <c r="M3" s="1"/>
      <c r="N3" s="1"/>
      <c r="O3" s="1"/>
      <c r="P3" s="1"/>
      <c r="Q3" s="1"/>
      <c r="R3" s="1"/>
      <c r="S3" s="1"/>
    </row>
    <row r="4" spans="1:19" x14ac:dyDescent="0.2">
      <c r="A4" s="19" t="s">
        <v>1</v>
      </c>
      <c r="B4" s="19"/>
      <c r="C4" s="19"/>
      <c r="D4" s="19"/>
      <c r="E4" s="19"/>
      <c r="F4" s="19"/>
      <c r="G4" s="5"/>
      <c r="H4" s="19"/>
      <c r="I4" s="19"/>
      <c r="J4" s="1"/>
      <c r="K4" s="1"/>
      <c r="L4" s="1"/>
      <c r="M4" s="1"/>
      <c r="N4" s="1"/>
      <c r="O4" s="1"/>
      <c r="P4" s="1"/>
      <c r="Q4" s="1"/>
      <c r="R4" s="1"/>
      <c r="S4" s="1"/>
    </row>
    <row r="5" spans="1:19" x14ac:dyDescent="0.2">
      <c r="A5" s="314" t="s">
        <v>225</v>
      </c>
      <c r="B5" s="314"/>
      <c r="C5" s="314"/>
      <c r="D5" s="313"/>
      <c r="E5" s="313"/>
      <c r="F5" s="313"/>
      <c r="G5" s="313"/>
      <c r="H5" s="313"/>
      <c r="I5" s="313"/>
      <c r="J5" s="1"/>
      <c r="K5" s="1"/>
      <c r="L5" s="1"/>
      <c r="M5" s="1"/>
      <c r="N5" s="1"/>
      <c r="O5" s="1"/>
      <c r="P5" s="1"/>
      <c r="Q5" s="1"/>
      <c r="R5" s="1"/>
      <c r="S5" s="1"/>
    </row>
    <row r="6" spans="1:19" x14ac:dyDescent="0.2">
      <c r="A6" s="19"/>
      <c r="B6" s="19"/>
      <c r="C6" s="19"/>
      <c r="D6" s="19"/>
      <c r="E6" s="19"/>
      <c r="F6" s="19"/>
      <c r="G6" s="5"/>
      <c r="H6" s="19"/>
      <c r="I6" s="19"/>
      <c r="J6" s="1"/>
      <c r="K6" s="1"/>
      <c r="L6" s="1"/>
      <c r="M6" s="1"/>
      <c r="N6" s="1"/>
      <c r="O6" s="1"/>
      <c r="P6" s="1"/>
      <c r="Q6" s="1"/>
      <c r="R6" s="1"/>
      <c r="S6" s="1"/>
    </row>
    <row r="7" spans="1:19" x14ac:dyDescent="0.2">
      <c r="A7" s="15" t="s">
        <v>226</v>
      </c>
      <c r="B7" s="15"/>
      <c r="C7" s="15"/>
      <c r="D7" s="15"/>
      <c r="E7" s="15"/>
      <c r="F7" s="15"/>
      <c r="G7" s="15"/>
      <c r="H7" s="15"/>
      <c r="I7" s="15"/>
      <c r="J7" s="15"/>
      <c r="K7" s="15"/>
      <c r="L7" s="15"/>
      <c r="M7" s="15"/>
      <c r="N7" s="15"/>
      <c r="O7" s="15"/>
      <c r="P7" s="15"/>
      <c r="Q7" s="15"/>
      <c r="R7" s="15"/>
      <c r="S7" s="15"/>
    </row>
    <row r="8" spans="1:19" x14ac:dyDescent="0.2">
      <c r="A8" s="15"/>
      <c r="B8" s="15"/>
      <c r="C8" s="15"/>
      <c r="D8" s="15"/>
      <c r="E8" s="15"/>
      <c r="F8" s="15"/>
      <c r="G8" s="15"/>
      <c r="H8" s="15"/>
      <c r="I8" s="15"/>
      <c r="J8" s="15"/>
      <c r="K8" s="15"/>
      <c r="L8" s="15"/>
      <c r="M8" s="15"/>
      <c r="N8" s="15"/>
      <c r="O8" s="15"/>
      <c r="P8" s="15"/>
      <c r="Q8" s="15"/>
      <c r="R8" s="15"/>
      <c r="S8" s="15"/>
    </row>
    <row r="9" spans="1:19" x14ac:dyDescent="0.2">
      <c r="A9" s="15" t="s">
        <v>227</v>
      </c>
      <c r="B9" s="15"/>
      <c r="C9" s="15"/>
      <c r="D9" s="15"/>
      <c r="E9" s="15"/>
      <c r="F9" s="15"/>
      <c r="G9" s="15"/>
      <c r="H9" s="15"/>
      <c r="I9" s="15"/>
      <c r="J9" s="15"/>
      <c r="K9" s="15"/>
      <c r="L9" s="15"/>
      <c r="M9" s="15"/>
      <c r="N9" s="15"/>
      <c r="O9" s="15"/>
      <c r="P9" s="15"/>
      <c r="Q9" s="15"/>
      <c r="R9" s="15"/>
      <c r="S9" s="15"/>
    </row>
    <row r="10" spans="1:19" ht="13.5" thickBot="1" x14ac:dyDescent="0.25">
      <c r="A10" s="15"/>
      <c r="B10" s="15"/>
      <c r="C10" s="15"/>
      <c r="D10" s="15"/>
      <c r="E10" s="15"/>
      <c r="F10" s="15"/>
      <c r="G10" s="15"/>
      <c r="H10" s="15"/>
      <c r="I10" s="15"/>
      <c r="J10" s="15"/>
      <c r="K10" s="15"/>
      <c r="L10" s="15"/>
      <c r="M10" s="15"/>
      <c r="N10" s="15"/>
      <c r="O10" s="15"/>
      <c r="P10" s="15"/>
      <c r="Q10" s="15"/>
      <c r="R10" s="15"/>
      <c r="S10" s="15"/>
    </row>
    <row r="11" spans="1:19" ht="39" thickBot="1" x14ac:dyDescent="0.25">
      <c r="A11" s="57" t="s">
        <v>2</v>
      </c>
      <c r="B11" s="150"/>
      <c r="C11" s="150"/>
      <c r="D11" s="318" t="s">
        <v>94</v>
      </c>
      <c r="E11" s="319"/>
      <c r="F11" s="319"/>
      <c r="G11" s="319"/>
      <c r="H11" s="319"/>
      <c r="I11" s="319"/>
      <c r="J11" s="319"/>
      <c r="K11" s="319"/>
      <c r="L11" s="319"/>
      <c r="M11" s="319"/>
      <c r="N11" s="319"/>
      <c r="O11" s="319"/>
      <c r="P11" s="319"/>
      <c r="Q11" s="319"/>
      <c r="R11" s="319"/>
      <c r="S11" s="320"/>
    </row>
    <row r="12" spans="1:19" ht="23.45" customHeight="1" thickBot="1" x14ac:dyDescent="0.25">
      <c r="A12" s="321" t="s">
        <v>3</v>
      </c>
      <c r="B12" s="323" t="s">
        <v>4</v>
      </c>
      <c r="C12" s="325" t="s">
        <v>5</v>
      </c>
      <c r="D12" s="308" t="s">
        <v>6</v>
      </c>
      <c r="E12" s="326" t="s">
        <v>7</v>
      </c>
      <c r="F12" s="327"/>
      <c r="G12" s="328"/>
      <c r="H12" s="329"/>
      <c r="I12" s="333" t="s">
        <v>8</v>
      </c>
      <c r="J12" s="334" t="s">
        <v>9</v>
      </c>
      <c r="K12" s="335"/>
      <c r="L12" s="335"/>
      <c r="M12" s="335"/>
      <c r="N12" s="336"/>
      <c r="O12" s="308" t="s">
        <v>10</v>
      </c>
      <c r="P12" s="308" t="s">
        <v>163</v>
      </c>
      <c r="Q12" s="308" t="s">
        <v>164</v>
      </c>
      <c r="R12" s="302" t="s">
        <v>11</v>
      </c>
      <c r="S12" s="303"/>
    </row>
    <row r="13" spans="1:19" ht="26.1" customHeight="1" thickBot="1" x14ac:dyDescent="0.25">
      <c r="A13" s="322"/>
      <c r="B13" s="324"/>
      <c r="C13" s="309"/>
      <c r="D13" s="309"/>
      <c r="E13" s="330"/>
      <c r="F13" s="331"/>
      <c r="G13" s="331"/>
      <c r="H13" s="332"/>
      <c r="I13" s="309"/>
      <c r="J13" s="304" t="s">
        <v>95</v>
      </c>
      <c r="K13" s="21" t="s">
        <v>12</v>
      </c>
      <c r="L13" s="304" t="s">
        <v>96</v>
      </c>
      <c r="M13" s="21" t="s">
        <v>12</v>
      </c>
      <c r="N13" s="306" t="s">
        <v>13</v>
      </c>
      <c r="O13" s="309"/>
      <c r="P13" s="309"/>
      <c r="Q13" s="309"/>
      <c r="R13" s="308" t="s">
        <v>14</v>
      </c>
      <c r="S13" s="310" t="s">
        <v>15</v>
      </c>
    </row>
    <row r="14" spans="1:19" ht="34.5" customHeight="1" thickBot="1" x14ac:dyDescent="0.25">
      <c r="A14" s="58" t="s">
        <v>16</v>
      </c>
      <c r="B14" s="324"/>
      <c r="C14" s="309"/>
      <c r="D14" s="309"/>
      <c r="E14" s="168" t="s">
        <v>336</v>
      </c>
      <c r="F14" s="167" t="s">
        <v>337</v>
      </c>
      <c r="G14" s="167" t="s">
        <v>308</v>
      </c>
      <c r="H14" s="44" t="s">
        <v>17</v>
      </c>
      <c r="I14" s="309"/>
      <c r="J14" s="305"/>
      <c r="K14" s="45"/>
      <c r="L14" s="305"/>
      <c r="M14" s="45"/>
      <c r="N14" s="307"/>
      <c r="O14" s="309"/>
      <c r="P14" s="309"/>
      <c r="Q14" s="309"/>
      <c r="R14" s="309"/>
      <c r="S14" s="311"/>
    </row>
    <row r="15" spans="1:19" ht="97.5" customHeight="1" thickBot="1" x14ac:dyDescent="0.3">
      <c r="A15" s="96" t="s">
        <v>39</v>
      </c>
      <c r="B15" s="149" t="s">
        <v>304</v>
      </c>
      <c r="C15" s="145"/>
      <c r="D15" s="97" t="s">
        <v>289</v>
      </c>
      <c r="E15" s="171" t="s">
        <v>37</v>
      </c>
      <c r="F15" s="136">
        <v>41122</v>
      </c>
      <c r="G15" s="137" t="s">
        <v>387</v>
      </c>
      <c r="H15" s="97" t="s">
        <v>231</v>
      </c>
      <c r="I15" s="97" t="s">
        <v>284</v>
      </c>
      <c r="J15" s="99">
        <v>100</v>
      </c>
      <c r="K15" s="100">
        <f>IF(OR(J15=0),0,(J15/(J15+L15)))</f>
        <v>1</v>
      </c>
      <c r="L15" s="99">
        <v>0</v>
      </c>
      <c r="M15" s="100">
        <f t="shared" ref="M15:M68" si="0">IF(OR(L15=0),0,(L15/(J15+L15)))</f>
        <v>0</v>
      </c>
      <c r="N15" s="101">
        <f>K15+M15</f>
        <v>1</v>
      </c>
      <c r="O15" s="97" t="s">
        <v>232</v>
      </c>
      <c r="P15" s="97" t="s">
        <v>165</v>
      </c>
      <c r="Q15" s="97" t="s">
        <v>23</v>
      </c>
      <c r="R15" s="102"/>
      <c r="S15" s="103">
        <v>170000000</v>
      </c>
    </row>
    <row r="16" spans="1:19" ht="80.45" customHeight="1" x14ac:dyDescent="0.25">
      <c r="A16" s="76" t="s">
        <v>39</v>
      </c>
      <c r="B16" s="149" t="s">
        <v>304</v>
      </c>
      <c r="C16" s="146"/>
      <c r="D16" s="24" t="s">
        <v>291</v>
      </c>
      <c r="E16" s="86" t="s">
        <v>37</v>
      </c>
      <c r="F16" s="136">
        <v>41123</v>
      </c>
      <c r="G16" s="137" t="s">
        <v>388</v>
      </c>
      <c r="H16" s="24" t="s">
        <v>290</v>
      </c>
      <c r="I16" s="24" t="s">
        <v>281</v>
      </c>
      <c r="J16" s="25"/>
      <c r="K16" s="87">
        <f t="shared" ref="K16:K68" si="1">IF(OR(J16=0),0,(J16/(J16+L16)))</f>
        <v>0</v>
      </c>
      <c r="L16" s="25">
        <v>100</v>
      </c>
      <c r="M16" s="87">
        <f t="shared" si="0"/>
        <v>1</v>
      </c>
      <c r="N16" s="88">
        <f t="shared" ref="N16:N68" si="2">K16+M16</f>
        <v>1</v>
      </c>
      <c r="O16" s="24" t="s">
        <v>99</v>
      </c>
      <c r="P16" s="24" t="s">
        <v>110</v>
      </c>
      <c r="Q16" s="119" t="s">
        <v>101</v>
      </c>
      <c r="R16" s="89"/>
      <c r="S16" s="104">
        <v>1500000</v>
      </c>
    </row>
    <row r="17" spans="1:19" ht="80.45" customHeight="1" x14ac:dyDescent="0.25">
      <c r="A17" s="76" t="s">
        <v>39</v>
      </c>
      <c r="B17" s="149" t="s">
        <v>304</v>
      </c>
      <c r="C17" s="146"/>
      <c r="D17" s="24" t="s">
        <v>120</v>
      </c>
      <c r="E17" s="91" t="s">
        <v>37</v>
      </c>
      <c r="F17" s="172">
        <v>4119</v>
      </c>
      <c r="G17" s="160" t="s">
        <v>368</v>
      </c>
      <c r="H17" s="24" t="s">
        <v>121</v>
      </c>
      <c r="I17" s="24" t="s">
        <v>122</v>
      </c>
      <c r="J17" s="25">
        <v>50</v>
      </c>
      <c r="K17" s="87">
        <f>IF(OR(J17=0),0,(J17/(J17+L17)))</f>
        <v>0.5</v>
      </c>
      <c r="L17" s="25">
        <v>50</v>
      </c>
      <c r="M17" s="87">
        <f>IF(OR(L17=0),0,(L17/(J17+L17)))</f>
        <v>0.5</v>
      </c>
      <c r="N17" s="88">
        <f>K17+M17</f>
        <v>1</v>
      </c>
      <c r="O17" s="24" t="s">
        <v>99</v>
      </c>
      <c r="P17" s="24" t="s">
        <v>165</v>
      </c>
      <c r="Q17" s="24" t="s">
        <v>100</v>
      </c>
      <c r="R17" s="89">
        <v>7529275.7300000004</v>
      </c>
      <c r="S17" s="104">
        <v>7529275.7300000004</v>
      </c>
    </row>
    <row r="18" spans="1:19" ht="80.45" customHeight="1" x14ac:dyDescent="0.25">
      <c r="A18" s="76" t="s">
        <v>39</v>
      </c>
      <c r="B18" s="149" t="s">
        <v>304</v>
      </c>
      <c r="C18" s="146"/>
      <c r="D18" s="24" t="s">
        <v>108</v>
      </c>
      <c r="E18" s="91" t="s">
        <v>37</v>
      </c>
      <c r="F18" s="136">
        <v>41124</v>
      </c>
      <c r="G18" s="160" t="s">
        <v>389</v>
      </c>
      <c r="H18" s="24" t="s">
        <v>224</v>
      </c>
      <c r="I18" s="24" t="s">
        <v>281</v>
      </c>
      <c r="J18" s="25">
        <v>50</v>
      </c>
      <c r="K18" s="87">
        <f>IF(OR(J18=0),0,(J18/(J18+L18)))</f>
        <v>0.5</v>
      </c>
      <c r="L18" s="25">
        <v>50</v>
      </c>
      <c r="M18" s="87">
        <f>IF(OR(L18=0),0,(L18/(J18+L18)))</f>
        <v>0.5</v>
      </c>
      <c r="N18" s="88">
        <f>K18+M18</f>
        <v>1</v>
      </c>
      <c r="O18" s="24" t="s">
        <v>99</v>
      </c>
      <c r="P18" s="24" t="s">
        <v>110</v>
      </c>
      <c r="Q18" s="119" t="s">
        <v>101</v>
      </c>
      <c r="R18" s="92">
        <v>7075753.5599999996</v>
      </c>
      <c r="S18" s="77"/>
    </row>
    <row r="19" spans="1:19" ht="80.45" customHeight="1" x14ac:dyDescent="0.25">
      <c r="A19" s="76" t="s">
        <v>39</v>
      </c>
      <c r="B19" s="149" t="s">
        <v>304</v>
      </c>
      <c r="C19" s="146"/>
      <c r="D19" s="24" t="s">
        <v>108</v>
      </c>
      <c r="E19" s="91" t="s">
        <v>37</v>
      </c>
      <c r="F19" s="172">
        <v>41122</v>
      </c>
      <c r="G19" s="160" t="s">
        <v>367</v>
      </c>
      <c r="H19" s="24" t="s">
        <v>285</v>
      </c>
      <c r="I19" s="24" t="s">
        <v>44</v>
      </c>
      <c r="J19" s="25">
        <v>0</v>
      </c>
      <c r="K19" s="87">
        <f>IF(OR(J19=0),0,(J19/(J19+L19)))</f>
        <v>0</v>
      </c>
      <c r="L19" s="25">
        <v>100</v>
      </c>
      <c r="M19" s="87">
        <f>IF(OR(L19=0),0,(L19/(J19+L19)))</f>
        <v>1</v>
      </c>
      <c r="N19" s="88">
        <f>K19+M19</f>
        <v>1</v>
      </c>
      <c r="O19" s="24" t="s">
        <v>99</v>
      </c>
      <c r="P19" s="24" t="s">
        <v>110</v>
      </c>
      <c r="Q19" s="119" t="s">
        <v>101</v>
      </c>
      <c r="R19" s="92"/>
      <c r="S19" s="77">
        <v>46350190.740000002</v>
      </c>
    </row>
    <row r="20" spans="1:19" ht="105.6" customHeight="1" x14ac:dyDescent="0.25">
      <c r="A20" s="76" t="s">
        <v>39</v>
      </c>
      <c r="B20" s="149" t="s">
        <v>304</v>
      </c>
      <c r="C20" s="146"/>
      <c r="D20" s="24" t="s">
        <v>166</v>
      </c>
      <c r="E20" s="91" t="s">
        <v>37</v>
      </c>
      <c r="F20" s="136">
        <v>41125</v>
      </c>
      <c r="G20" s="160" t="s">
        <v>390</v>
      </c>
      <c r="H20" s="24" t="s">
        <v>123</v>
      </c>
      <c r="I20" s="24" t="s">
        <v>44</v>
      </c>
      <c r="J20" s="25">
        <v>50</v>
      </c>
      <c r="K20" s="87">
        <f t="shared" ref="K20" si="3">IF(OR(J20=0),0,(J20/(J20+L20)))</f>
        <v>0.5</v>
      </c>
      <c r="L20" s="25">
        <v>50</v>
      </c>
      <c r="M20" s="87">
        <f t="shared" ref="M20" si="4">IF(OR(L20=0),0,(L20/(J20+L20)))</f>
        <v>0.5</v>
      </c>
      <c r="N20" s="88">
        <f t="shared" ref="N20" si="5">K20+M20</f>
        <v>1</v>
      </c>
      <c r="O20" s="24" t="s">
        <v>99</v>
      </c>
      <c r="P20" s="24" t="s">
        <v>107</v>
      </c>
      <c r="Q20" s="24" t="s">
        <v>167</v>
      </c>
      <c r="R20" s="89">
        <v>6750000</v>
      </c>
      <c r="S20" s="104">
        <v>6750000</v>
      </c>
    </row>
    <row r="21" spans="1:19" ht="102.95" customHeight="1" x14ac:dyDescent="0.25">
      <c r="A21" s="76" t="s">
        <v>39</v>
      </c>
      <c r="B21" s="149" t="s">
        <v>304</v>
      </c>
      <c r="C21" s="146"/>
      <c r="D21" s="24" t="s">
        <v>108</v>
      </c>
      <c r="E21" s="86" t="s">
        <v>20</v>
      </c>
      <c r="F21" s="172">
        <v>41112</v>
      </c>
      <c r="G21" s="160" t="s">
        <v>366</v>
      </c>
      <c r="H21" s="24" t="s">
        <v>223</v>
      </c>
      <c r="I21" s="24" t="s">
        <v>281</v>
      </c>
      <c r="J21" s="25">
        <v>50</v>
      </c>
      <c r="K21" s="87">
        <f t="shared" si="1"/>
        <v>0.5</v>
      </c>
      <c r="L21" s="25">
        <v>50</v>
      </c>
      <c r="M21" s="87">
        <f t="shared" si="0"/>
        <v>0.5</v>
      </c>
      <c r="N21" s="88">
        <f t="shared" ref="N21:N35" si="6">K21+M21</f>
        <v>1</v>
      </c>
      <c r="O21" s="24" t="s">
        <v>99</v>
      </c>
      <c r="P21" s="24" t="s">
        <v>110</v>
      </c>
      <c r="Q21" s="119" t="s">
        <v>101</v>
      </c>
      <c r="R21" s="92">
        <v>10000000</v>
      </c>
      <c r="S21" s="77">
        <v>10000000</v>
      </c>
    </row>
    <row r="22" spans="1:19" ht="84.95" customHeight="1" x14ac:dyDescent="0.25">
      <c r="A22" s="76" t="s">
        <v>39</v>
      </c>
      <c r="B22" s="149" t="s">
        <v>304</v>
      </c>
      <c r="C22" s="146"/>
      <c r="D22" s="24" t="s">
        <v>168</v>
      </c>
      <c r="E22" s="91" t="s">
        <v>37</v>
      </c>
      <c r="F22" s="136">
        <v>41126</v>
      </c>
      <c r="G22" s="160" t="s">
        <v>391</v>
      </c>
      <c r="H22" s="24" t="s">
        <v>293</v>
      </c>
      <c r="I22" s="24" t="s">
        <v>44</v>
      </c>
      <c r="J22" s="25">
        <v>100</v>
      </c>
      <c r="K22" s="87">
        <f t="shared" ref="K22" si="7">IF(OR(J22=0),0,(J22/(J22+L22)))</f>
        <v>1</v>
      </c>
      <c r="L22" s="25">
        <v>0</v>
      </c>
      <c r="M22" s="87">
        <f t="shared" ref="M22" si="8">IF(OR(L22=0),0,(L22/(J22+L22)))</f>
        <v>0</v>
      </c>
      <c r="N22" s="88">
        <f t="shared" ref="N22:N32" si="9">K22+M22</f>
        <v>1</v>
      </c>
      <c r="O22" s="24" t="s">
        <v>99</v>
      </c>
      <c r="P22" s="24" t="s">
        <v>165</v>
      </c>
      <c r="Q22" s="90" t="s">
        <v>169</v>
      </c>
      <c r="R22" s="89"/>
      <c r="S22" s="104">
        <v>9264869.9900000002</v>
      </c>
    </row>
    <row r="23" spans="1:19" ht="78" customHeight="1" x14ac:dyDescent="0.25">
      <c r="A23" s="76" t="s">
        <v>81</v>
      </c>
      <c r="B23" s="149" t="s">
        <v>304</v>
      </c>
      <c r="C23" s="146"/>
      <c r="D23" s="24" t="s">
        <v>288</v>
      </c>
      <c r="E23" s="91" t="s">
        <v>20</v>
      </c>
      <c r="F23" s="172">
        <v>21212</v>
      </c>
      <c r="G23" s="160" t="s">
        <v>370</v>
      </c>
      <c r="H23" s="24" t="s">
        <v>175</v>
      </c>
      <c r="I23" s="24" t="s">
        <v>286</v>
      </c>
      <c r="J23" s="25">
        <v>50</v>
      </c>
      <c r="K23" s="87">
        <f t="shared" ref="K23:K32" si="10">IF(OR(J23=0),0,(J23/(J23+L23)))</f>
        <v>0.5</v>
      </c>
      <c r="L23" s="25">
        <v>50</v>
      </c>
      <c r="M23" s="87">
        <f t="shared" ref="M23:M32" si="11">IF(OR(L23=0),0,(L23/(J23+L23)))</f>
        <v>0.5</v>
      </c>
      <c r="N23" s="88">
        <f t="shared" si="9"/>
        <v>1</v>
      </c>
      <c r="O23" s="24" t="s">
        <v>176</v>
      </c>
      <c r="P23" s="24" t="s">
        <v>173</v>
      </c>
      <c r="Q23" s="24" t="s">
        <v>174</v>
      </c>
      <c r="R23" s="92">
        <v>6125000</v>
      </c>
      <c r="S23" s="77">
        <v>6125000</v>
      </c>
    </row>
    <row r="24" spans="1:19" ht="78" customHeight="1" x14ac:dyDescent="0.25">
      <c r="A24" s="76" t="s">
        <v>81</v>
      </c>
      <c r="B24" s="149" t="s">
        <v>304</v>
      </c>
      <c r="C24" s="146"/>
      <c r="D24" s="24" t="s">
        <v>288</v>
      </c>
      <c r="E24" s="91" t="s">
        <v>20</v>
      </c>
      <c r="F24" s="172">
        <v>21213</v>
      </c>
      <c r="G24" s="160" t="s">
        <v>371</v>
      </c>
      <c r="H24" s="24" t="s">
        <v>297</v>
      </c>
      <c r="I24" s="24" t="s">
        <v>286</v>
      </c>
      <c r="J24" s="25">
        <v>50</v>
      </c>
      <c r="K24" s="87">
        <f t="shared" si="10"/>
        <v>0.5</v>
      </c>
      <c r="L24" s="25">
        <v>50</v>
      </c>
      <c r="M24" s="87">
        <f t="shared" si="11"/>
        <v>0.5</v>
      </c>
      <c r="N24" s="88">
        <f t="shared" si="9"/>
        <v>1</v>
      </c>
      <c r="O24" s="24" t="s">
        <v>176</v>
      </c>
      <c r="P24" s="24" t="s">
        <v>173</v>
      </c>
      <c r="Q24" s="24" t="s">
        <v>174</v>
      </c>
      <c r="R24" s="92">
        <v>5350000</v>
      </c>
      <c r="S24" s="77">
        <v>5350000</v>
      </c>
    </row>
    <row r="25" spans="1:19" ht="78" customHeight="1" x14ac:dyDescent="0.25">
      <c r="A25" s="76" t="s">
        <v>81</v>
      </c>
      <c r="B25" s="149" t="s">
        <v>304</v>
      </c>
      <c r="C25" s="146"/>
      <c r="D25" s="24" t="s">
        <v>288</v>
      </c>
      <c r="E25" s="91" t="s">
        <v>20</v>
      </c>
      <c r="F25" s="172">
        <v>21214</v>
      </c>
      <c r="G25" s="160" t="s">
        <v>372</v>
      </c>
      <c r="H25" s="24" t="s">
        <v>177</v>
      </c>
      <c r="I25" s="24" t="s">
        <v>286</v>
      </c>
      <c r="J25" s="25">
        <v>50</v>
      </c>
      <c r="K25" s="87">
        <f t="shared" si="10"/>
        <v>0.5</v>
      </c>
      <c r="L25" s="25">
        <v>50</v>
      </c>
      <c r="M25" s="87">
        <f t="shared" si="11"/>
        <v>0.5</v>
      </c>
      <c r="N25" s="88">
        <f t="shared" si="9"/>
        <v>1</v>
      </c>
      <c r="O25" s="24" t="s">
        <v>178</v>
      </c>
      <c r="P25" s="24" t="s">
        <v>173</v>
      </c>
      <c r="Q25" s="24" t="s">
        <v>174</v>
      </c>
      <c r="R25" s="92">
        <v>20570003.445</v>
      </c>
      <c r="S25" s="77">
        <v>20570003.445</v>
      </c>
    </row>
    <row r="26" spans="1:19" ht="78" customHeight="1" x14ac:dyDescent="0.25">
      <c r="A26" s="76" t="s">
        <v>81</v>
      </c>
      <c r="B26" s="149" t="s">
        <v>304</v>
      </c>
      <c r="C26" s="146"/>
      <c r="D26" s="24" t="s">
        <v>179</v>
      </c>
      <c r="E26" s="91" t="s">
        <v>37</v>
      </c>
      <c r="F26" s="172">
        <v>2124</v>
      </c>
      <c r="G26" s="160" t="s">
        <v>373</v>
      </c>
      <c r="H26" s="24" t="s">
        <v>180</v>
      </c>
      <c r="I26" s="24" t="s">
        <v>286</v>
      </c>
      <c r="J26" s="25">
        <v>50</v>
      </c>
      <c r="K26" s="87">
        <f t="shared" si="10"/>
        <v>0.5</v>
      </c>
      <c r="L26" s="25">
        <v>50</v>
      </c>
      <c r="M26" s="87">
        <f t="shared" si="11"/>
        <v>0.5</v>
      </c>
      <c r="N26" s="88">
        <f t="shared" si="9"/>
        <v>1</v>
      </c>
      <c r="O26" s="24" t="s">
        <v>178</v>
      </c>
      <c r="P26" s="24" t="s">
        <v>173</v>
      </c>
      <c r="Q26" s="24" t="s">
        <v>174</v>
      </c>
      <c r="R26" s="92">
        <v>10696150.960000001</v>
      </c>
      <c r="S26" s="77">
        <v>10696150.960000001</v>
      </c>
    </row>
    <row r="27" spans="1:19" ht="78" customHeight="1" x14ac:dyDescent="0.25">
      <c r="A27" s="76" t="s">
        <v>81</v>
      </c>
      <c r="B27" s="149" t="s">
        <v>304</v>
      </c>
      <c r="C27" s="146"/>
      <c r="D27" s="24" t="s">
        <v>179</v>
      </c>
      <c r="E27" s="91" t="s">
        <v>20</v>
      </c>
      <c r="F27" s="172">
        <v>2125</v>
      </c>
      <c r="G27" s="160" t="s">
        <v>374</v>
      </c>
      <c r="H27" s="24" t="s">
        <v>298</v>
      </c>
      <c r="I27" s="24" t="s">
        <v>286</v>
      </c>
      <c r="J27" s="25">
        <v>50</v>
      </c>
      <c r="K27" s="87">
        <f t="shared" si="10"/>
        <v>0.5</v>
      </c>
      <c r="L27" s="25">
        <v>50</v>
      </c>
      <c r="M27" s="87">
        <f t="shared" si="11"/>
        <v>0.5</v>
      </c>
      <c r="N27" s="88">
        <f t="shared" si="9"/>
        <v>1</v>
      </c>
      <c r="O27" s="24" t="s">
        <v>176</v>
      </c>
      <c r="P27" s="24" t="s">
        <v>173</v>
      </c>
      <c r="Q27" s="24" t="s">
        <v>174</v>
      </c>
      <c r="R27" s="92">
        <v>24700000</v>
      </c>
      <c r="S27" s="77">
        <v>24700000</v>
      </c>
    </row>
    <row r="28" spans="1:19" ht="78" customHeight="1" x14ac:dyDescent="0.25">
      <c r="A28" s="76" t="s">
        <v>81</v>
      </c>
      <c r="B28" s="149" t="s">
        <v>304</v>
      </c>
      <c r="C28" s="146"/>
      <c r="D28" s="24" t="s">
        <v>288</v>
      </c>
      <c r="E28" s="91" t="s">
        <v>20</v>
      </c>
      <c r="F28" s="172">
        <v>2123</v>
      </c>
      <c r="G28" s="160" t="s">
        <v>369</v>
      </c>
      <c r="H28" s="24" t="s">
        <v>296</v>
      </c>
      <c r="I28" s="24" t="s">
        <v>286</v>
      </c>
      <c r="J28" s="25">
        <v>50</v>
      </c>
      <c r="K28" s="87">
        <f t="shared" si="10"/>
        <v>0.5</v>
      </c>
      <c r="L28" s="25">
        <v>50</v>
      </c>
      <c r="M28" s="87">
        <f t="shared" si="11"/>
        <v>0.5</v>
      </c>
      <c r="N28" s="88">
        <f t="shared" si="9"/>
        <v>1</v>
      </c>
      <c r="O28" s="24" t="s">
        <v>136</v>
      </c>
      <c r="P28" s="24" t="s">
        <v>173</v>
      </c>
      <c r="Q28" s="24" t="s">
        <v>174</v>
      </c>
      <c r="R28" s="92">
        <v>98747282.5</v>
      </c>
      <c r="S28" s="77">
        <v>98747282.5</v>
      </c>
    </row>
    <row r="29" spans="1:19" ht="78" customHeight="1" x14ac:dyDescent="0.25">
      <c r="A29" s="76" t="s">
        <v>81</v>
      </c>
      <c r="B29" s="149" t="s">
        <v>304</v>
      </c>
      <c r="C29" s="146"/>
      <c r="D29" s="24" t="s">
        <v>179</v>
      </c>
      <c r="E29" s="91" t="s">
        <v>37</v>
      </c>
      <c r="F29" s="172">
        <v>2126</v>
      </c>
      <c r="G29" s="160" t="s">
        <v>375</v>
      </c>
      <c r="H29" s="24" t="s">
        <v>181</v>
      </c>
      <c r="I29" s="24" t="s">
        <v>286</v>
      </c>
      <c r="J29" s="25">
        <v>50</v>
      </c>
      <c r="K29" s="87">
        <f t="shared" si="10"/>
        <v>0.5</v>
      </c>
      <c r="L29" s="25">
        <v>50</v>
      </c>
      <c r="M29" s="87">
        <f t="shared" si="11"/>
        <v>0.5</v>
      </c>
      <c r="N29" s="88">
        <f t="shared" si="9"/>
        <v>1</v>
      </c>
      <c r="O29" s="24" t="s">
        <v>161</v>
      </c>
      <c r="P29" s="24" t="s">
        <v>173</v>
      </c>
      <c r="Q29" s="24" t="s">
        <v>174</v>
      </c>
      <c r="R29" s="92">
        <v>2250000</v>
      </c>
      <c r="S29" s="77">
        <v>2250000</v>
      </c>
    </row>
    <row r="30" spans="1:19" ht="78" customHeight="1" x14ac:dyDescent="0.25">
      <c r="A30" s="76" t="s">
        <v>81</v>
      </c>
      <c r="B30" s="149" t="s">
        <v>304</v>
      </c>
      <c r="C30" s="146"/>
      <c r="D30" s="24" t="s">
        <v>179</v>
      </c>
      <c r="E30" s="91" t="s">
        <v>37</v>
      </c>
      <c r="F30" s="172">
        <v>2127</v>
      </c>
      <c r="G30" s="160" t="s">
        <v>376</v>
      </c>
      <c r="H30" s="24" t="s">
        <v>182</v>
      </c>
      <c r="I30" s="24" t="s">
        <v>183</v>
      </c>
      <c r="J30" s="25">
        <v>50</v>
      </c>
      <c r="K30" s="87">
        <f t="shared" si="10"/>
        <v>0.5</v>
      </c>
      <c r="L30" s="25">
        <v>50</v>
      </c>
      <c r="M30" s="87">
        <f t="shared" si="11"/>
        <v>0.5</v>
      </c>
      <c r="N30" s="88">
        <f t="shared" si="9"/>
        <v>1</v>
      </c>
      <c r="O30" s="24" t="s">
        <v>184</v>
      </c>
      <c r="P30" s="24" t="s">
        <v>173</v>
      </c>
      <c r="Q30" s="24" t="s">
        <v>174</v>
      </c>
      <c r="R30" s="92">
        <v>12597434</v>
      </c>
      <c r="S30" s="77">
        <v>12597434</v>
      </c>
    </row>
    <row r="31" spans="1:19" ht="90.6" customHeight="1" x14ac:dyDescent="0.25">
      <c r="A31" s="76" t="s">
        <v>81</v>
      </c>
      <c r="B31" s="149" t="s">
        <v>304</v>
      </c>
      <c r="C31" s="146"/>
      <c r="D31" s="24" t="s">
        <v>179</v>
      </c>
      <c r="E31" s="91" t="s">
        <v>37</v>
      </c>
      <c r="F31" s="172">
        <v>21210</v>
      </c>
      <c r="G31" s="160" t="s">
        <v>377</v>
      </c>
      <c r="H31" s="24" t="s">
        <v>185</v>
      </c>
      <c r="I31" s="24" t="s">
        <v>286</v>
      </c>
      <c r="J31" s="25"/>
      <c r="K31" s="87">
        <f t="shared" si="10"/>
        <v>0</v>
      </c>
      <c r="L31" s="25">
        <v>100</v>
      </c>
      <c r="M31" s="87">
        <f t="shared" si="11"/>
        <v>1</v>
      </c>
      <c r="N31" s="88">
        <f t="shared" si="9"/>
        <v>1</v>
      </c>
      <c r="O31" s="24" t="s">
        <v>161</v>
      </c>
      <c r="P31" s="24" t="s">
        <v>173</v>
      </c>
      <c r="Q31" s="24" t="s">
        <v>174</v>
      </c>
      <c r="R31" s="92"/>
      <c r="S31" s="77">
        <v>15564595.59</v>
      </c>
    </row>
    <row r="32" spans="1:19" ht="90.6" customHeight="1" x14ac:dyDescent="0.25">
      <c r="A32" s="76" t="s">
        <v>81</v>
      </c>
      <c r="B32" s="149" t="s">
        <v>304</v>
      </c>
      <c r="C32" s="146"/>
      <c r="D32" s="24" t="s">
        <v>179</v>
      </c>
      <c r="E32" s="91" t="s">
        <v>37</v>
      </c>
      <c r="F32" s="173">
        <v>21211</v>
      </c>
      <c r="G32" s="160" t="s">
        <v>386</v>
      </c>
      <c r="H32" s="24" t="s">
        <v>186</v>
      </c>
      <c r="I32" s="24" t="s">
        <v>286</v>
      </c>
      <c r="J32" s="25">
        <v>100</v>
      </c>
      <c r="K32" s="87">
        <f t="shared" si="10"/>
        <v>1</v>
      </c>
      <c r="L32" s="25">
        <v>0</v>
      </c>
      <c r="M32" s="87">
        <f t="shared" si="11"/>
        <v>0</v>
      </c>
      <c r="N32" s="88">
        <f t="shared" si="9"/>
        <v>1</v>
      </c>
      <c r="O32" s="24" t="s">
        <v>161</v>
      </c>
      <c r="P32" s="24" t="s">
        <v>173</v>
      </c>
      <c r="Q32" s="24" t="s">
        <v>174</v>
      </c>
      <c r="R32" s="92">
        <v>33000000</v>
      </c>
      <c r="S32" s="77"/>
    </row>
    <row r="33" spans="1:19" ht="93" customHeight="1" x14ac:dyDescent="0.25">
      <c r="A33" s="76" t="s">
        <v>39</v>
      </c>
      <c r="B33" s="149" t="s">
        <v>304</v>
      </c>
      <c r="C33" s="146"/>
      <c r="D33" s="24" t="s">
        <v>166</v>
      </c>
      <c r="E33" s="91" t="s">
        <v>37</v>
      </c>
      <c r="F33" s="136">
        <v>41127</v>
      </c>
      <c r="G33" s="160" t="s">
        <v>392</v>
      </c>
      <c r="H33" s="24" t="s">
        <v>292</v>
      </c>
      <c r="I33" s="24" t="s">
        <v>34</v>
      </c>
      <c r="J33" s="25">
        <v>100</v>
      </c>
      <c r="K33" s="87">
        <f t="shared" si="1"/>
        <v>1</v>
      </c>
      <c r="L33" s="25">
        <v>0</v>
      </c>
      <c r="M33" s="87">
        <f t="shared" si="0"/>
        <v>0</v>
      </c>
      <c r="N33" s="88">
        <f t="shared" si="6"/>
        <v>1</v>
      </c>
      <c r="O33" s="24" t="s">
        <v>99</v>
      </c>
      <c r="P33" s="24" t="s">
        <v>107</v>
      </c>
      <c r="Q33" s="24" t="s">
        <v>167</v>
      </c>
      <c r="R33" s="89">
        <v>3000000</v>
      </c>
      <c r="S33" s="104"/>
    </row>
    <row r="34" spans="1:19" ht="93" customHeight="1" x14ac:dyDescent="0.25">
      <c r="A34" s="76" t="s">
        <v>39</v>
      </c>
      <c r="B34" s="149" t="s">
        <v>304</v>
      </c>
      <c r="C34" s="146"/>
      <c r="D34" s="24" t="s">
        <v>120</v>
      </c>
      <c r="E34" s="91" t="s">
        <v>37</v>
      </c>
      <c r="F34" s="136">
        <v>41128</v>
      </c>
      <c r="G34" s="160" t="s">
        <v>393</v>
      </c>
      <c r="H34" s="24" t="s">
        <v>228</v>
      </c>
      <c r="I34" s="24" t="s">
        <v>34</v>
      </c>
      <c r="J34" s="25">
        <v>100</v>
      </c>
      <c r="K34" s="87">
        <f t="shared" ref="K34" si="12">IF(OR(J34=0),0,(J34/(J34+L34)))</f>
        <v>1</v>
      </c>
      <c r="L34" s="25">
        <v>0</v>
      </c>
      <c r="M34" s="87">
        <f t="shared" ref="M34" si="13">IF(OR(L34=0),0,(L34/(J34+L34)))</f>
        <v>0</v>
      </c>
      <c r="N34" s="88">
        <f t="shared" si="6"/>
        <v>1</v>
      </c>
      <c r="O34" s="24" t="s">
        <v>99</v>
      </c>
      <c r="P34" s="24" t="s">
        <v>165</v>
      </c>
      <c r="Q34" s="24" t="s">
        <v>100</v>
      </c>
      <c r="R34" s="104">
        <v>2000000</v>
      </c>
      <c r="S34" s="104"/>
    </row>
    <row r="35" spans="1:19" ht="78.599999999999994" customHeight="1" x14ac:dyDescent="0.25">
      <c r="A35" s="76" t="s">
        <v>39</v>
      </c>
      <c r="B35" s="149" t="s">
        <v>304</v>
      </c>
      <c r="C35" s="146"/>
      <c r="D35" s="24" t="s">
        <v>168</v>
      </c>
      <c r="E35" s="91" t="s">
        <v>37</v>
      </c>
      <c r="F35" s="136">
        <v>41129</v>
      </c>
      <c r="G35" s="160" t="s">
        <v>394</v>
      </c>
      <c r="H35" s="24" t="s">
        <v>229</v>
      </c>
      <c r="I35" s="24" t="s">
        <v>34</v>
      </c>
      <c r="J35" s="25">
        <v>50</v>
      </c>
      <c r="K35" s="87">
        <f t="shared" ref="K35" si="14">IF(OR(J35=0),0,(J35/(J35+L35)))</f>
        <v>0.5</v>
      </c>
      <c r="L35" s="25">
        <v>50</v>
      </c>
      <c r="M35" s="87">
        <f t="shared" ref="M35" si="15">IF(OR(L35=0),0,(L35/(J35+L35)))</f>
        <v>0.5</v>
      </c>
      <c r="N35" s="88">
        <f t="shared" si="6"/>
        <v>1</v>
      </c>
      <c r="O35" s="24" t="s">
        <v>99</v>
      </c>
      <c r="P35" s="24" t="s">
        <v>165</v>
      </c>
      <c r="Q35" s="90" t="s">
        <v>169</v>
      </c>
      <c r="R35" s="104">
        <v>2000000</v>
      </c>
      <c r="S35" s="104"/>
    </row>
    <row r="36" spans="1:19" ht="93" customHeight="1" x14ac:dyDescent="0.25">
      <c r="A36" s="76" t="s">
        <v>39</v>
      </c>
      <c r="B36" s="149" t="s">
        <v>304</v>
      </c>
      <c r="C36" s="146"/>
      <c r="D36" s="24" t="s">
        <v>170</v>
      </c>
      <c r="E36" s="91" t="s">
        <v>37</v>
      </c>
      <c r="F36" s="136">
        <v>41130</v>
      </c>
      <c r="G36" s="160" t="s">
        <v>395</v>
      </c>
      <c r="H36" s="24" t="s">
        <v>233</v>
      </c>
      <c r="I36" s="24" t="s">
        <v>172</v>
      </c>
      <c r="J36" s="25">
        <v>50</v>
      </c>
      <c r="K36" s="87">
        <f t="shared" si="1"/>
        <v>0.5</v>
      </c>
      <c r="L36" s="25">
        <v>50</v>
      </c>
      <c r="M36" s="87">
        <f t="shared" si="0"/>
        <v>0.5</v>
      </c>
      <c r="N36" s="88">
        <f t="shared" si="2"/>
        <v>1</v>
      </c>
      <c r="O36" s="24" t="s">
        <v>127</v>
      </c>
      <c r="P36" s="24" t="s">
        <v>165</v>
      </c>
      <c r="Q36" s="24" t="s">
        <v>171</v>
      </c>
      <c r="R36" s="89">
        <v>14350000</v>
      </c>
      <c r="S36" s="104">
        <v>14350000</v>
      </c>
    </row>
    <row r="37" spans="1:19" ht="122.1" customHeight="1" x14ac:dyDescent="0.25">
      <c r="A37" s="76" t="s">
        <v>39</v>
      </c>
      <c r="B37" s="149" t="s">
        <v>304</v>
      </c>
      <c r="C37" s="146"/>
      <c r="D37" s="24" t="s">
        <v>129</v>
      </c>
      <c r="E37" s="86" t="s">
        <v>37</v>
      </c>
      <c r="F37" s="136">
        <v>41131</v>
      </c>
      <c r="G37" s="160" t="s">
        <v>396</v>
      </c>
      <c r="H37" s="24" t="s">
        <v>132</v>
      </c>
      <c r="I37" s="24" t="s">
        <v>133</v>
      </c>
      <c r="J37" s="25"/>
      <c r="K37" s="87">
        <f t="shared" si="1"/>
        <v>0</v>
      </c>
      <c r="L37" s="25">
        <v>100</v>
      </c>
      <c r="M37" s="87">
        <f t="shared" si="0"/>
        <v>1</v>
      </c>
      <c r="N37" s="88"/>
      <c r="O37" s="24" t="s">
        <v>127</v>
      </c>
      <c r="P37" s="24" t="s">
        <v>116</v>
      </c>
      <c r="Q37" s="24" t="s">
        <v>171</v>
      </c>
      <c r="R37" s="92">
        <v>9993039.7599999998</v>
      </c>
      <c r="S37" s="104"/>
    </row>
    <row r="38" spans="1:19" ht="92.1" customHeight="1" x14ac:dyDescent="0.25">
      <c r="A38" s="76" t="s">
        <v>39</v>
      </c>
      <c r="B38" s="149" t="s">
        <v>304</v>
      </c>
      <c r="C38" s="146"/>
      <c r="D38" s="24" t="s">
        <v>170</v>
      </c>
      <c r="E38" s="91" t="s">
        <v>37</v>
      </c>
      <c r="F38" s="136">
        <v>41132</v>
      </c>
      <c r="G38" s="160" t="s">
        <v>397</v>
      </c>
      <c r="H38" s="24" t="s">
        <v>234</v>
      </c>
      <c r="I38" s="24" t="s">
        <v>44</v>
      </c>
      <c r="J38" s="25">
        <v>100</v>
      </c>
      <c r="K38" s="87">
        <f t="shared" si="1"/>
        <v>1</v>
      </c>
      <c r="L38" s="25">
        <v>0</v>
      </c>
      <c r="M38" s="87">
        <f t="shared" si="0"/>
        <v>0</v>
      </c>
      <c r="N38" s="88">
        <f t="shared" si="2"/>
        <v>1</v>
      </c>
      <c r="O38" s="24" t="s">
        <v>127</v>
      </c>
      <c r="P38" s="24" t="s">
        <v>165</v>
      </c>
      <c r="Q38" s="24" t="s">
        <v>171</v>
      </c>
      <c r="R38" s="89">
        <v>1300000</v>
      </c>
      <c r="S38" s="104"/>
    </row>
    <row r="39" spans="1:19" ht="108.95" customHeight="1" x14ac:dyDescent="0.25">
      <c r="A39" s="76" t="s">
        <v>39</v>
      </c>
      <c r="B39" s="149" t="s">
        <v>304</v>
      </c>
      <c r="C39" s="146"/>
      <c r="D39" s="24" t="s">
        <v>221</v>
      </c>
      <c r="E39" s="91" t="s">
        <v>37</v>
      </c>
      <c r="F39" s="136">
        <v>41133</v>
      </c>
      <c r="G39" s="160" t="s">
        <v>398</v>
      </c>
      <c r="H39" s="24" t="s">
        <v>294</v>
      </c>
      <c r="I39" s="24" t="s">
        <v>44</v>
      </c>
      <c r="J39" s="25">
        <v>100</v>
      </c>
      <c r="K39" s="87">
        <f t="shared" ref="K39:K40" si="16">IF(OR(J39=0),0,(J39/(J39+L39)))</f>
        <v>1</v>
      </c>
      <c r="L39" s="25">
        <v>0</v>
      </c>
      <c r="M39" s="87">
        <f t="shared" ref="M39:M40" si="17">IF(OR(L39=0),0,(L39/(J39+L39)))</f>
        <v>0</v>
      </c>
      <c r="N39" s="88">
        <f>K39+M39</f>
        <v>1</v>
      </c>
      <c r="O39" s="24" t="s">
        <v>220</v>
      </c>
      <c r="P39" s="24" t="s">
        <v>113</v>
      </c>
      <c r="Q39" s="119" t="s">
        <v>101</v>
      </c>
      <c r="R39" s="92">
        <v>2542990.33</v>
      </c>
      <c r="S39" s="77"/>
    </row>
    <row r="40" spans="1:19" ht="79.5" customHeight="1" x14ac:dyDescent="0.25">
      <c r="A40" s="76" t="s">
        <v>39</v>
      </c>
      <c r="B40" s="149" t="s">
        <v>304</v>
      </c>
      <c r="C40" s="146"/>
      <c r="D40" s="24" t="s">
        <v>221</v>
      </c>
      <c r="E40" s="91" t="s">
        <v>37</v>
      </c>
      <c r="F40" s="136">
        <v>41134</v>
      </c>
      <c r="G40" s="160" t="s">
        <v>399</v>
      </c>
      <c r="H40" s="24" t="s">
        <v>295</v>
      </c>
      <c r="I40" s="24" t="s">
        <v>44</v>
      </c>
      <c r="J40" s="25">
        <v>100</v>
      </c>
      <c r="K40" s="87">
        <f t="shared" si="16"/>
        <v>0.5</v>
      </c>
      <c r="L40" s="25">
        <v>100</v>
      </c>
      <c r="M40" s="87">
        <f t="shared" si="17"/>
        <v>0.5</v>
      </c>
      <c r="N40" s="88">
        <f t="shared" ref="N40" si="18">K40+M40</f>
        <v>1</v>
      </c>
      <c r="O40" s="24" t="s">
        <v>220</v>
      </c>
      <c r="P40" s="24" t="s">
        <v>113</v>
      </c>
      <c r="Q40" s="119" t="s">
        <v>101</v>
      </c>
      <c r="R40" s="92">
        <v>4020265.08</v>
      </c>
      <c r="S40" s="77"/>
    </row>
    <row r="41" spans="1:19" ht="102" x14ac:dyDescent="0.25">
      <c r="A41" s="76" t="s">
        <v>81</v>
      </c>
      <c r="B41" s="149" t="s">
        <v>304</v>
      </c>
      <c r="C41" s="146"/>
      <c r="D41" s="24" t="s">
        <v>179</v>
      </c>
      <c r="E41" s="91" t="s">
        <v>37</v>
      </c>
      <c r="F41" s="136">
        <v>2122</v>
      </c>
      <c r="G41" s="160" t="s">
        <v>400</v>
      </c>
      <c r="H41" s="24" t="s">
        <v>299</v>
      </c>
      <c r="I41" s="24" t="s">
        <v>286</v>
      </c>
      <c r="J41" s="25">
        <v>100</v>
      </c>
      <c r="K41" s="87">
        <f t="shared" si="1"/>
        <v>1</v>
      </c>
      <c r="L41" s="25">
        <v>0</v>
      </c>
      <c r="M41" s="87">
        <f t="shared" si="0"/>
        <v>0</v>
      </c>
      <c r="N41" s="88">
        <f t="shared" si="2"/>
        <v>1</v>
      </c>
      <c r="O41" s="24" t="s">
        <v>161</v>
      </c>
      <c r="P41" s="24" t="s">
        <v>173</v>
      </c>
      <c r="Q41" s="24" t="s">
        <v>174</v>
      </c>
      <c r="R41" s="92">
        <v>120000000</v>
      </c>
      <c r="S41" s="77"/>
    </row>
    <row r="42" spans="1:19" ht="102" x14ac:dyDescent="0.25">
      <c r="A42" s="76" t="s">
        <v>81</v>
      </c>
      <c r="B42" s="149" t="s">
        <v>304</v>
      </c>
      <c r="C42" s="146"/>
      <c r="D42" s="24" t="s">
        <v>179</v>
      </c>
      <c r="E42" s="91" t="s">
        <v>37</v>
      </c>
      <c r="F42" s="165">
        <v>2123</v>
      </c>
      <c r="G42" s="160" t="s">
        <v>401</v>
      </c>
      <c r="H42" s="24" t="s">
        <v>300</v>
      </c>
      <c r="I42" s="24" t="s">
        <v>286</v>
      </c>
      <c r="J42" s="25">
        <v>100</v>
      </c>
      <c r="K42" s="87">
        <f t="shared" ref="K42" si="19">IF(OR(J42=0),0,(J42/(J42+L42)))</f>
        <v>1</v>
      </c>
      <c r="L42" s="25">
        <v>0</v>
      </c>
      <c r="M42" s="87">
        <f t="shared" ref="M42" si="20">IF(OR(L42=0),0,(L42/(J42+L42)))</f>
        <v>0</v>
      </c>
      <c r="N42" s="88">
        <f t="shared" ref="N42" si="21">K42+M42</f>
        <v>1</v>
      </c>
      <c r="O42" s="24" t="s">
        <v>161</v>
      </c>
      <c r="P42" s="24" t="s">
        <v>173</v>
      </c>
      <c r="Q42" s="24" t="s">
        <v>174</v>
      </c>
      <c r="R42" s="92">
        <v>100000000</v>
      </c>
      <c r="S42" s="77"/>
    </row>
    <row r="43" spans="1:19" ht="120.95" customHeight="1" x14ac:dyDescent="0.25">
      <c r="A43" s="76" t="s">
        <v>81</v>
      </c>
      <c r="B43" s="149" t="s">
        <v>304</v>
      </c>
      <c r="C43" s="146"/>
      <c r="D43" s="24" t="s">
        <v>179</v>
      </c>
      <c r="E43" s="91" t="s">
        <v>37</v>
      </c>
      <c r="F43" s="165">
        <v>2124</v>
      </c>
      <c r="G43" s="160" t="s">
        <v>402</v>
      </c>
      <c r="H43" s="24" t="s">
        <v>235</v>
      </c>
      <c r="I43" s="24" t="s">
        <v>286</v>
      </c>
      <c r="J43" s="25"/>
      <c r="K43" s="87">
        <f t="shared" si="1"/>
        <v>0</v>
      </c>
      <c r="L43" s="25">
        <v>100</v>
      </c>
      <c r="M43" s="87">
        <f t="shared" si="0"/>
        <v>1</v>
      </c>
      <c r="N43" s="88">
        <f t="shared" si="2"/>
        <v>1</v>
      </c>
      <c r="O43" s="24" t="s">
        <v>161</v>
      </c>
      <c r="P43" s="24" t="s">
        <v>173</v>
      </c>
      <c r="Q43" s="24" t="s">
        <v>174</v>
      </c>
      <c r="R43" s="92">
        <v>59440410.537735939</v>
      </c>
      <c r="S43" s="77"/>
    </row>
    <row r="44" spans="1:19" ht="102" x14ac:dyDescent="0.25">
      <c r="A44" s="76" t="s">
        <v>81</v>
      </c>
      <c r="B44" s="149" t="s">
        <v>304</v>
      </c>
      <c r="C44" s="146"/>
      <c r="D44" s="24" t="s">
        <v>179</v>
      </c>
      <c r="E44" s="91" t="s">
        <v>37</v>
      </c>
      <c r="F44" s="165">
        <v>2125</v>
      </c>
      <c r="G44" s="160" t="s">
        <v>403</v>
      </c>
      <c r="H44" s="24" t="s">
        <v>236</v>
      </c>
      <c r="I44" s="24" t="s">
        <v>286</v>
      </c>
      <c r="J44" s="25">
        <v>100</v>
      </c>
      <c r="K44" s="87">
        <f t="shared" si="1"/>
        <v>1</v>
      </c>
      <c r="L44" s="25">
        <v>0</v>
      </c>
      <c r="M44" s="87">
        <f t="shared" si="0"/>
        <v>0</v>
      </c>
      <c r="N44" s="88">
        <f t="shared" si="2"/>
        <v>1</v>
      </c>
      <c r="O44" s="24" t="s">
        <v>161</v>
      </c>
      <c r="P44" s="24" t="s">
        <v>173</v>
      </c>
      <c r="Q44" s="24" t="s">
        <v>174</v>
      </c>
      <c r="R44" s="92">
        <v>27681407.335141364</v>
      </c>
      <c r="S44" s="77"/>
    </row>
    <row r="45" spans="1:19" ht="102" x14ac:dyDescent="0.25">
      <c r="A45" s="76" t="s">
        <v>81</v>
      </c>
      <c r="B45" s="149" t="s">
        <v>304</v>
      </c>
      <c r="C45" s="146"/>
      <c r="D45" s="24" t="s">
        <v>179</v>
      </c>
      <c r="E45" s="91" t="s">
        <v>37</v>
      </c>
      <c r="F45" s="165">
        <v>2126</v>
      </c>
      <c r="G45" s="160" t="s">
        <v>404</v>
      </c>
      <c r="H45" s="24" t="s">
        <v>237</v>
      </c>
      <c r="I45" s="24" t="s">
        <v>286</v>
      </c>
      <c r="J45" s="25">
        <v>100</v>
      </c>
      <c r="K45" s="87">
        <f t="shared" ref="K45" si="22">IF(OR(J45=0),0,(J45/(J45+L45)))</f>
        <v>1</v>
      </c>
      <c r="L45" s="25">
        <v>0</v>
      </c>
      <c r="M45" s="87">
        <f t="shared" ref="M45" si="23">IF(OR(L45=0),0,(L45/(J45+L45)))</f>
        <v>0</v>
      </c>
      <c r="N45" s="88">
        <f t="shared" ref="N45" si="24">K45+M45</f>
        <v>1</v>
      </c>
      <c r="O45" s="24" t="s">
        <v>161</v>
      </c>
      <c r="P45" s="24" t="s">
        <v>173</v>
      </c>
      <c r="Q45" s="24" t="s">
        <v>174</v>
      </c>
      <c r="R45" s="92">
        <v>31309105.078125004</v>
      </c>
      <c r="S45" s="77"/>
    </row>
    <row r="46" spans="1:19" ht="102" x14ac:dyDescent="0.25">
      <c r="A46" s="76" t="s">
        <v>81</v>
      </c>
      <c r="B46" s="149" t="s">
        <v>304</v>
      </c>
      <c r="C46" s="146"/>
      <c r="D46" s="24" t="s">
        <v>179</v>
      </c>
      <c r="E46" s="91" t="s">
        <v>37</v>
      </c>
      <c r="F46" s="165">
        <v>2127</v>
      </c>
      <c r="G46" s="160" t="s">
        <v>405</v>
      </c>
      <c r="H46" s="24" t="s">
        <v>238</v>
      </c>
      <c r="I46" s="24" t="s">
        <v>286</v>
      </c>
      <c r="J46" s="25">
        <v>100</v>
      </c>
      <c r="K46" s="87">
        <f t="shared" ref="K46" si="25">IF(OR(J46=0),0,(J46/(J46+L46)))</f>
        <v>1</v>
      </c>
      <c r="L46" s="25">
        <v>0</v>
      </c>
      <c r="M46" s="87">
        <f t="shared" ref="M46" si="26">IF(OR(L46=0),0,(L46/(J46+L46)))</f>
        <v>0</v>
      </c>
      <c r="N46" s="88">
        <f t="shared" ref="N46" si="27">K46+M46</f>
        <v>1</v>
      </c>
      <c r="O46" s="24" t="s">
        <v>161</v>
      </c>
      <c r="P46" s="24" t="s">
        <v>173</v>
      </c>
      <c r="Q46" s="24" t="s">
        <v>174</v>
      </c>
      <c r="R46" s="92">
        <v>38981472.951912753</v>
      </c>
      <c r="S46" s="77"/>
    </row>
    <row r="47" spans="1:19" ht="89.25" x14ac:dyDescent="0.25">
      <c r="A47" s="76" t="s">
        <v>83</v>
      </c>
      <c r="B47" s="149" t="s">
        <v>304</v>
      </c>
      <c r="C47" s="146"/>
      <c r="D47" s="24" t="s">
        <v>150</v>
      </c>
      <c r="E47" s="91" t="s">
        <v>20</v>
      </c>
      <c r="F47" s="172">
        <v>3121</v>
      </c>
      <c r="G47" s="160" t="s">
        <v>382</v>
      </c>
      <c r="H47" s="24" t="s">
        <v>195</v>
      </c>
      <c r="I47" s="24" t="s">
        <v>286</v>
      </c>
      <c r="J47" s="25">
        <v>50</v>
      </c>
      <c r="K47" s="87">
        <f>IF(OR(J47=0),0,(J47/(J47+L47)))</f>
        <v>0.5</v>
      </c>
      <c r="L47" s="25">
        <v>50</v>
      </c>
      <c r="M47" s="87">
        <f>IF(OR(L47=0),0,(L47/(J47+L47)))</f>
        <v>0.5</v>
      </c>
      <c r="N47" s="88">
        <f>K47+M47</f>
        <v>1</v>
      </c>
      <c r="O47" s="24" t="s">
        <v>176</v>
      </c>
      <c r="P47" s="24" t="s">
        <v>165</v>
      </c>
      <c r="Q47" s="24" t="s">
        <v>196</v>
      </c>
      <c r="R47" s="92">
        <v>12224162.199999999</v>
      </c>
      <c r="S47" s="77">
        <v>12224162.199999999</v>
      </c>
    </row>
    <row r="48" spans="1:19" ht="63.75" x14ac:dyDescent="0.25">
      <c r="A48" s="76" t="s">
        <v>79</v>
      </c>
      <c r="B48" s="149" t="s">
        <v>304</v>
      </c>
      <c r="C48" s="146"/>
      <c r="D48" s="24" t="s">
        <v>154</v>
      </c>
      <c r="E48" s="91" t="s">
        <v>37</v>
      </c>
      <c r="F48" s="172">
        <v>1142</v>
      </c>
      <c r="G48" s="160" t="s">
        <v>378</v>
      </c>
      <c r="H48" s="24" t="s">
        <v>187</v>
      </c>
      <c r="I48" s="24" t="s">
        <v>156</v>
      </c>
      <c r="J48" s="25">
        <v>50</v>
      </c>
      <c r="K48" s="87">
        <f t="shared" si="1"/>
        <v>0.5</v>
      </c>
      <c r="L48" s="25">
        <v>50</v>
      </c>
      <c r="M48" s="87">
        <f t="shared" si="0"/>
        <v>0.5</v>
      </c>
      <c r="N48" s="88">
        <f t="shared" si="2"/>
        <v>1</v>
      </c>
      <c r="O48" s="24" t="s">
        <v>176</v>
      </c>
      <c r="P48" s="24" t="s">
        <v>165</v>
      </c>
      <c r="Q48" s="24" t="s">
        <v>188</v>
      </c>
      <c r="R48" s="92">
        <v>62094000</v>
      </c>
      <c r="S48" s="77">
        <v>62094000</v>
      </c>
    </row>
    <row r="49" spans="1:21" ht="89.25" x14ac:dyDescent="0.25">
      <c r="A49" s="76" t="s">
        <v>79</v>
      </c>
      <c r="B49" s="149" t="s">
        <v>304</v>
      </c>
      <c r="C49" s="146"/>
      <c r="D49" s="24" t="s">
        <v>154</v>
      </c>
      <c r="E49" s="91" t="s">
        <v>37</v>
      </c>
      <c r="F49" s="172">
        <v>1141</v>
      </c>
      <c r="G49" s="160" t="s">
        <v>379</v>
      </c>
      <c r="H49" s="24" t="s">
        <v>155</v>
      </c>
      <c r="I49" s="24" t="s">
        <v>156</v>
      </c>
      <c r="J49" s="25">
        <v>50</v>
      </c>
      <c r="K49" s="87">
        <f t="shared" si="1"/>
        <v>0.5</v>
      </c>
      <c r="L49" s="25">
        <v>50</v>
      </c>
      <c r="M49" s="87">
        <f t="shared" si="0"/>
        <v>0.5</v>
      </c>
      <c r="N49" s="88">
        <f t="shared" si="2"/>
        <v>1</v>
      </c>
      <c r="O49" s="24" t="s">
        <v>157</v>
      </c>
      <c r="P49" s="24" t="s">
        <v>189</v>
      </c>
      <c r="Q49" s="24" t="s">
        <v>188</v>
      </c>
      <c r="R49" s="92">
        <v>2334519.9</v>
      </c>
      <c r="S49" s="77">
        <v>2334519.9</v>
      </c>
    </row>
    <row r="50" spans="1:21" ht="63.75" x14ac:dyDescent="0.25">
      <c r="A50" s="76" t="s">
        <v>79</v>
      </c>
      <c r="B50" s="149" t="s">
        <v>304</v>
      </c>
      <c r="C50" s="146"/>
      <c r="D50" s="24" t="s">
        <v>154</v>
      </c>
      <c r="E50" s="91" t="s">
        <v>37</v>
      </c>
      <c r="F50" s="172">
        <v>1143</v>
      </c>
      <c r="G50" s="160" t="s">
        <v>380</v>
      </c>
      <c r="H50" s="24" t="s">
        <v>190</v>
      </c>
      <c r="I50" s="24" t="s">
        <v>156</v>
      </c>
      <c r="J50" s="25">
        <v>50</v>
      </c>
      <c r="K50" s="87">
        <f t="shared" si="1"/>
        <v>0.5</v>
      </c>
      <c r="L50" s="25">
        <v>50</v>
      </c>
      <c r="M50" s="87">
        <f t="shared" si="0"/>
        <v>0.5</v>
      </c>
      <c r="N50" s="88">
        <f t="shared" si="2"/>
        <v>1</v>
      </c>
      <c r="O50" s="24" t="s">
        <v>191</v>
      </c>
      <c r="P50" s="24" t="s">
        <v>192</v>
      </c>
      <c r="Q50" s="24" t="s">
        <v>188</v>
      </c>
      <c r="R50" s="92">
        <v>1775479</v>
      </c>
      <c r="S50" s="92">
        <v>1775479</v>
      </c>
      <c r="U50" s="166"/>
    </row>
    <row r="51" spans="1:21" ht="65.45" customHeight="1" x14ac:dyDescent="0.25">
      <c r="A51" s="76" t="s">
        <v>18</v>
      </c>
      <c r="B51" s="149" t="s">
        <v>304</v>
      </c>
      <c r="C51" s="146"/>
      <c r="D51" s="24" t="s">
        <v>193</v>
      </c>
      <c r="E51" s="91" t="s">
        <v>20</v>
      </c>
      <c r="F51" s="172">
        <v>51129</v>
      </c>
      <c r="G51" s="160" t="s">
        <v>381</v>
      </c>
      <c r="H51" s="24" t="s">
        <v>241</v>
      </c>
      <c r="I51" s="24" t="s">
        <v>286</v>
      </c>
      <c r="J51" s="25">
        <v>50</v>
      </c>
      <c r="K51" s="87">
        <f t="shared" si="1"/>
        <v>0.5</v>
      </c>
      <c r="L51" s="25">
        <v>50</v>
      </c>
      <c r="M51" s="87">
        <f t="shared" si="0"/>
        <v>0.5</v>
      </c>
      <c r="N51" s="88">
        <f t="shared" si="2"/>
        <v>1</v>
      </c>
      <c r="O51" s="24" t="s">
        <v>136</v>
      </c>
      <c r="P51" s="24" t="s">
        <v>165</v>
      </c>
      <c r="Q51" s="24" t="s">
        <v>194</v>
      </c>
      <c r="R51" s="92">
        <v>32466411.495000001</v>
      </c>
      <c r="S51" s="77">
        <v>32466411.495000001</v>
      </c>
    </row>
    <row r="52" spans="1:21" ht="65.45" customHeight="1" x14ac:dyDescent="0.25">
      <c r="A52" s="76" t="s">
        <v>81</v>
      </c>
      <c r="B52" s="149" t="s">
        <v>304</v>
      </c>
      <c r="C52" s="146"/>
      <c r="D52" s="24" t="s">
        <v>179</v>
      </c>
      <c r="E52" s="91" t="s">
        <v>37</v>
      </c>
      <c r="F52" s="165">
        <v>2128</v>
      </c>
      <c r="G52" s="160" t="s">
        <v>406</v>
      </c>
      <c r="H52" s="24" t="s">
        <v>239</v>
      </c>
      <c r="I52" s="24" t="s">
        <v>286</v>
      </c>
      <c r="J52" s="25">
        <v>100</v>
      </c>
      <c r="K52" s="87">
        <f t="shared" ref="K52" si="28">IF(OR(J52=0),0,(J52/(J52+L52)))</f>
        <v>1</v>
      </c>
      <c r="L52" s="25">
        <v>0</v>
      </c>
      <c r="M52" s="87">
        <f t="shared" ref="M52" si="29">IF(OR(L52=0),0,(L52/(J52+L52)))</f>
        <v>0</v>
      </c>
      <c r="N52" s="88">
        <f t="shared" ref="N52" si="30">K52+M52</f>
        <v>1</v>
      </c>
      <c r="O52" s="24" t="s">
        <v>161</v>
      </c>
      <c r="P52" s="24" t="s">
        <v>173</v>
      </c>
      <c r="Q52" s="24" t="s">
        <v>174</v>
      </c>
      <c r="R52" s="92">
        <v>59480153.877374999</v>
      </c>
      <c r="S52" s="77"/>
    </row>
    <row r="53" spans="1:21" ht="69" customHeight="1" x14ac:dyDescent="0.25">
      <c r="A53" s="76" t="s">
        <v>18</v>
      </c>
      <c r="B53" s="149" t="s">
        <v>304</v>
      </c>
      <c r="C53" s="146"/>
      <c r="D53" s="24" t="s">
        <v>197</v>
      </c>
      <c r="E53" s="91" t="s">
        <v>20</v>
      </c>
      <c r="F53" s="172">
        <v>51130</v>
      </c>
      <c r="G53" s="160" t="s">
        <v>383</v>
      </c>
      <c r="H53" s="24" t="s">
        <v>198</v>
      </c>
      <c r="I53" s="24" t="s">
        <v>286</v>
      </c>
      <c r="J53" s="25">
        <v>50</v>
      </c>
      <c r="K53" s="87">
        <f>IF(OR(J53=0),0,(J53/(J53+L53)))</f>
        <v>0.5</v>
      </c>
      <c r="L53" s="25">
        <v>50</v>
      </c>
      <c r="M53" s="87">
        <f>IF(OR(L53=0),0,(L53/(J53+L53)))</f>
        <v>0.5</v>
      </c>
      <c r="N53" s="88">
        <f>K53+M53</f>
        <v>1</v>
      </c>
      <c r="O53" s="24" t="s">
        <v>176</v>
      </c>
      <c r="P53" s="24" t="s">
        <v>165</v>
      </c>
      <c r="Q53" s="24" t="s">
        <v>199</v>
      </c>
      <c r="R53" s="92">
        <v>600000</v>
      </c>
      <c r="S53" s="77">
        <v>600000</v>
      </c>
    </row>
    <row r="54" spans="1:21" ht="69" customHeight="1" x14ac:dyDescent="0.25">
      <c r="A54" s="76" t="s">
        <v>18</v>
      </c>
      <c r="B54" s="149" t="s">
        <v>304</v>
      </c>
      <c r="C54" s="146"/>
      <c r="D54" s="24" t="s">
        <v>197</v>
      </c>
      <c r="E54" s="91" t="s">
        <v>20</v>
      </c>
      <c r="F54" s="172">
        <v>51131</v>
      </c>
      <c r="G54" s="160" t="s">
        <v>384</v>
      </c>
      <c r="H54" s="24" t="s">
        <v>242</v>
      </c>
      <c r="I54" s="24" t="s">
        <v>286</v>
      </c>
      <c r="J54" s="25">
        <v>50</v>
      </c>
      <c r="K54" s="87">
        <f>IF(OR(J54=0),0,(J54/(J54+L54)))</f>
        <v>0.5</v>
      </c>
      <c r="L54" s="25">
        <v>50</v>
      </c>
      <c r="M54" s="87">
        <f>IF(OR(L54=0),0,(L54/(J54+L54)))</f>
        <v>0.5</v>
      </c>
      <c r="N54" s="88">
        <f>K54+M54</f>
        <v>1</v>
      </c>
      <c r="O54" s="24" t="s">
        <v>176</v>
      </c>
      <c r="P54" s="24" t="s">
        <v>165</v>
      </c>
      <c r="Q54" s="24" t="s">
        <v>199</v>
      </c>
      <c r="R54" s="92">
        <v>16899477.07</v>
      </c>
      <c r="S54" s="77">
        <v>16899477.07</v>
      </c>
    </row>
    <row r="55" spans="1:21" ht="171.95" customHeight="1" x14ac:dyDescent="0.25">
      <c r="A55" s="76" t="s">
        <v>81</v>
      </c>
      <c r="B55" s="149" t="s">
        <v>304</v>
      </c>
      <c r="C55" s="146"/>
      <c r="D55" s="24" t="s">
        <v>179</v>
      </c>
      <c r="E55" s="91" t="s">
        <v>37</v>
      </c>
      <c r="F55" s="165">
        <v>2129</v>
      </c>
      <c r="G55" s="160" t="s">
        <v>407</v>
      </c>
      <c r="H55" s="24" t="s">
        <v>240</v>
      </c>
      <c r="I55" s="24" t="s">
        <v>286</v>
      </c>
      <c r="J55" s="25">
        <v>100</v>
      </c>
      <c r="K55" s="87">
        <f t="shared" ref="K55" si="31">IF(OR(J55=0),0,(J55/(J55+L55)))</f>
        <v>1</v>
      </c>
      <c r="L55" s="25">
        <v>0</v>
      </c>
      <c r="M55" s="87">
        <f t="shared" ref="M55" si="32">IF(OR(L55=0),0,(L55/(J55+L55)))</f>
        <v>0</v>
      </c>
      <c r="N55" s="88">
        <f t="shared" ref="N55" si="33">K55+M55</f>
        <v>1</v>
      </c>
      <c r="O55" s="24" t="s">
        <v>161</v>
      </c>
      <c r="P55" s="24" t="s">
        <v>173</v>
      </c>
      <c r="Q55" s="24" t="s">
        <v>174</v>
      </c>
      <c r="R55" s="92">
        <v>45555670.842412502</v>
      </c>
      <c r="S55" s="77"/>
    </row>
    <row r="56" spans="1:21" ht="63.75" x14ac:dyDescent="0.25">
      <c r="A56" s="76" t="s">
        <v>18</v>
      </c>
      <c r="B56" s="149" t="s">
        <v>304</v>
      </c>
      <c r="C56" s="146"/>
      <c r="D56" s="24" t="s">
        <v>197</v>
      </c>
      <c r="E56" s="91" t="s">
        <v>37</v>
      </c>
      <c r="F56" s="165">
        <v>51129</v>
      </c>
      <c r="G56" s="160" t="s">
        <v>408</v>
      </c>
      <c r="H56" s="24" t="s">
        <v>275</v>
      </c>
      <c r="I56" s="24" t="s">
        <v>276</v>
      </c>
      <c r="J56" s="25">
        <v>50</v>
      </c>
      <c r="K56" s="87">
        <f t="shared" si="1"/>
        <v>0.5</v>
      </c>
      <c r="L56" s="25">
        <v>50</v>
      </c>
      <c r="M56" s="87">
        <f t="shared" si="0"/>
        <v>0.5</v>
      </c>
      <c r="N56" s="88">
        <f t="shared" si="2"/>
        <v>1</v>
      </c>
      <c r="O56" s="24" t="s">
        <v>277</v>
      </c>
      <c r="P56" s="24" t="s">
        <v>165</v>
      </c>
      <c r="Q56" s="95" t="s">
        <v>204</v>
      </c>
      <c r="R56" s="92">
        <v>3990946.36</v>
      </c>
      <c r="S56" s="77"/>
    </row>
    <row r="57" spans="1:21" ht="63.75" x14ac:dyDescent="0.25">
      <c r="A57" s="105" t="s">
        <v>81</v>
      </c>
      <c r="B57" s="149" t="s">
        <v>304</v>
      </c>
      <c r="C57" s="151"/>
      <c r="D57" s="24" t="s">
        <v>158</v>
      </c>
      <c r="E57" s="91" t="s">
        <v>37</v>
      </c>
      <c r="F57" s="165">
        <v>21210</v>
      </c>
      <c r="G57" s="160" t="s">
        <v>409</v>
      </c>
      <c r="H57" s="93" t="s">
        <v>244</v>
      </c>
      <c r="I57" s="24" t="s">
        <v>160</v>
      </c>
      <c r="J57" s="25"/>
      <c r="K57" s="87">
        <f>IF(OR(J57=0),0,(J57/(J57+L57)))</f>
        <v>0</v>
      </c>
      <c r="L57" s="25">
        <v>100</v>
      </c>
      <c r="M57" s="87">
        <f>IF(OR(L57=0),0,(L57/(J57+L57)))</f>
        <v>1</v>
      </c>
      <c r="N57" s="88">
        <f>K57+M57</f>
        <v>1</v>
      </c>
      <c r="O57" s="93" t="s">
        <v>243</v>
      </c>
      <c r="P57" s="94" t="s">
        <v>165</v>
      </c>
      <c r="Q57" s="95" t="s">
        <v>204</v>
      </c>
      <c r="R57" s="92"/>
      <c r="S57" s="77">
        <v>2185400</v>
      </c>
    </row>
    <row r="58" spans="1:21" ht="66.95" customHeight="1" x14ac:dyDescent="0.25">
      <c r="A58" s="105" t="s">
        <v>87</v>
      </c>
      <c r="B58" s="149" t="s">
        <v>304</v>
      </c>
      <c r="C58" s="151"/>
      <c r="D58" s="24" t="s">
        <v>200</v>
      </c>
      <c r="E58" s="91" t="s">
        <v>20</v>
      </c>
      <c r="F58" s="172">
        <v>6121</v>
      </c>
      <c r="G58" s="160" t="s">
        <v>385</v>
      </c>
      <c r="H58" s="24" t="s">
        <v>201</v>
      </c>
      <c r="I58" s="24" t="s">
        <v>286</v>
      </c>
      <c r="J58" s="25">
        <v>50</v>
      </c>
      <c r="K58" s="87">
        <f t="shared" si="1"/>
        <v>0.5</v>
      </c>
      <c r="L58" s="25">
        <v>50</v>
      </c>
      <c r="M58" s="87">
        <f t="shared" si="0"/>
        <v>0.5</v>
      </c>
      <c r="N58" s="88">
        <f t="shared" si="2"/>
        <v>1</v>
      </c>
      <c r="O58" s="24" t="s">
        <v>232</v>
      </c>
      <c r="P58" s="24" t="s">
        <v>202</v>
      </c>
      <c r="Q58" s="24" t="s">
        <v>203</v>
      </c>
      <c r="R58" s="92">
        <v>90000000</v>
      </c>
      <c r="S58" s="77">
        <v>90000000</v>
      </c>
    </row>
    <row r="59" spans="1:21" ht="124.5" customHeight="1" x14ac:dyDescent="0.25">
      <c r="A59" s="105" t="s">
        <v>81</v>
      </c>
      <c r="B59" s="149" t="s">
        <v>304</v>
      </c>
      <c r="C59" s="151"/>
      <c r="D59" s="24" t="s">
        <v>158</v>
      </c>
      <c r="E59" s="91" t="s">
        <v>37</v>
      </c>
      <c r="F59" s="165">
        <v>21211</v>
      </c>
      <c r="G59" s="160" t="s">
        <v>410</v>
      </c>
      <c r="H59" s="24" t="s">
        <v>245</v>
      </c>
      <c r="I59" s="24" t="s">
        <v>160</v>
      </c>
      <c r="J59" s="25"/>
      <c r="K59" s="87">
        <f t="shared" si="1"/>
        <v>0</v>
      </c>
      <c r="L59" s="25">
        <v>100</v>
      </c>
      <c r="M59" s="87">
        <f t="shared" si="0"/>
        <v>1</v>
      </c>
      <c r="N59" s="88">
        <f t="shared" si="2"/>
        <v>1</v>
      </c>
      <c r="O59" s="93" t="s">
        <v>243</v>
      </c>
      <c r="P59" s="94" t="s">
        <v>165</v>
      </c>
      <c r="Q59" s="95" t="s">
        <v>204</v>
      </c>
      <c r="R59" s="92"/>
      <c r="S59" s="77">
        <v>2446000</v>
      </c>
    </row>
    <row r="60" spans="1:21" ht="63.75" x14ac:dyDescent="0.25">
      <c r="A60" s="105" t="s">
        <v>81</v>
      </c>
      <c r="B60" s="149" t="s">
        <v>304</v>
      </c>
      <c r="C60" s="151"/>
      <c r="D60" s="24" t="s">
        <v>158</v>
      </c>
      <c r="E60" s="91" t="s">
        <v>37</v>
      </c>
      <c r="F60" s="165">
        <v>21212</v>
      </c>
      <c r="G60" s="160" t="s">
        <v>411</v>
      </c>
      <c r="H60" s="24" t="s">
        <v>246</v>
      </c>
      <c r="I60" s="24" t="s">
        <v>160</v>
      </c>
      <c r="J60" s="25"/>
      <c r="K60" s="87">
        <f t="shared" si="1"/>
        <v>0</v>
      </c>
      <c r="L60" s="25">
        <v>100</v>
      </c>
      <c r="M60" s="87">
        <f t="shared" si="0"/>
        <v>1</v>
      </c>
      <c r="N60" s="88">
        <f t="shared" si="2"/>
        <v>1</v>
      </c>
      <c r="O60" s="93" t="s">
        <v>243</v>
      </c>
      <c r="P60" s="94" t="s">
        <v>165</v>
      </c>
      <c r="Q60" s="95" t="s">
        <v>204</v>
      </c>
      <c r="R60" s="92"/>
      <c r="S60" s="77">
        <v>2129130.7999999998</v>
      </c>
    </row>
    <row r="61" spans="1:21" ht="68.099999999999994" customHeight="1" x14ac:dyDescent="0.25">
      <c r="A61" s="105" t="s">
        <v>81</v>
      </c>
      <c r="B61" s="149" t="s">
        <v>304</v>
      </c>
      <c r="C61" s="151"/>
      <c r="D61" s="24" t="s">
        <v>158</v>
      </c>
      <c r="E61" s="91" t="s">
        <v>37</v>
      </c>
      <c r="F61" s="165">
        <v>21213</v>
      </c>
      <c r="G61" s="160" t="s">
        <v>412</v>
      </c>
      <c r="H61" s="24" t="s">
        <v>247</v>
      </c>
      <c r="I61" s="24" t="s">
        <v>160</v>
      </c>
      <c r="J61" s="25"/>
      <c r="K61" s="87">
        <f t="shared" si="1"/>
        <v>0</v>
      </c>
      <c r="L61" s="25">
        <v>100</v>
      </c>
      <c r="M61" s="87">
        <f t="shared" si="0"/>
        <v>1</v>
      </c>
      <c r="N61" s="88">
        <f t="shared" si="2"/>
        <v>1</v>
      </c>
      <c r="O61" s="93" t="s">
        <v>243</v>
      </c>
      <c r="P61" s="94" t="s">
        <v>165</v>
      </c>
      <c r="Q61" s="95" t="s">
        <v>204</v>
      </c>
      <c r="R61" s="92"/>
      <c r="S61" s="77">
        <v>4000000</v>
      </c>
    </row>
    <row r="62" spans="1:21" ht="79.5" customHeight="1" x14ac:dyDescent="0.25">
      <c r="A62" s="105" t="s">
        <v>81</v>
      </c>
      <c r="B62" s="149" t="s">
        <v>304</v>
      </c>
      <c r="C62" s="151"/>
      <c r="D62" s="24" t="s">
        <v>158</v>
      </c>
      <c r="E62" s="91" t="s">
        <v>37</v>
      </c>
      <c r="F62" s="165">
        <v>21214</v>
      </c>
      <c r="G62" s="160" t="s">
        <v>413</v>
      </c>
      <c r="H62" s="24" t="s">
        <v>248</v>
      </c>
      <c r="I62" s="24" t="s">
        <v>160</v>
      </c>
      <c r="J62" s="25"/>
      <c r="K62" s="87">
        <f t="shared" si="1"/>
        <v>0</v>
      </c>
      <c r="L62" s="25">
        <v>100</v>
      </c>
      <c r="M62" s="87">
        <f t="shared" si="0"/>
        <v>1</v>
      </c>
      <c r="N62" s="88">
        <f t="shared" si="2"/>
        <v>1</v>
      </c>
      <c r="O62" s="93" t="s">
        <v>243</v>
      </c>
      <c r="P62" s="94" t="s">
        <v>165</v>
      </c>
      <c r="Q62" s="95" t="s">
        <v>204</v>
      </c>
      <c r="R62" s="92"/>
      <c r="S62" s="77">
        <v>2628897.96</v>
      </c>
    </row>
    <row r="63" spans="1:21" ht="54.95" customHeight="1" x14ac:dyDescent="0.25">
      <c r="A63" s="105" t="s">
        <v>81</v>
      </c>
      <c r="B63" s="149" t="s">
        <v>304</v>
      </c>
      <c r="C63" s="151"/>
      <c r="D63" s="24" t="s">
        <v>158</v>
      </c>
      <c r="E63" s="91" t="s">
        <v>37</v>
      </c>
      <c r="F63" s="165">
        <v>21215</v>
      </c>
      <c r="G63" s="160" t="s">
        <v>414</v>
      </c>
      <c r="H63" s="24" t="s">
        <v>249</v>
      </c>
      <c r="I63" s="24" t="s">
        <v>160</v>
      </c>
      <c r="J63" s="25"/>
      <c r="K63" s="87">
        <f t="shared" si="1"/>
        <v>0</v>
      </c>
      <c r="L63" s="25">
        <v>100</v>
      </c>
      <c r="M63" s="87">
        <f t="shared" si="0"/>
        <v>1</v>
      </c>
      <c r="N63" s="88">
        <f t="shared" si="2"/>
        <v>1</v>
      </c>
      <c r="O63" s="93" t="s">
        <v>243</v>
      </c>
      <c r="P63" s="94" t="s">
        <v>165</v>
      </c>
      <c r="Q63" s="95" t="s">
        <v>204</v>
      </c>
      <c r="R63" s="92"/>
      <c r="S63" s="77">
        <v>2000000</v>
      </c>
    </row>
    <row r="64" spans="1:21" ht="76.5" x14ac:dyDescent="0.25">
      <c r="A64" s="105" t="s">
        <v>81</v>
      </c>
      <c r="B64" s="149" t="s">
        <v>304</v>
      </c>
      <c r="C64" s="151"/>
      <c r="D64" s="24" t="s">
        <v>158</v>
      </c>
      <c r="E64" s="91" t="s">
        <v>37</v>
      </c>
      <c r="F64" s="165">
        <v>21216</v>
      </c>
      <c r="G64" s="160" t="s">
        <v>415</v>
      </c>
      <c r="H64" s="24" t="s">
        <v>250</v>
      </c>
      <c r="I64" s="24" t="s">
        <v>160</v>
      </c>
      <c r="J64" s="25"/>
      <c r="K64" s="87">
        <f t="shared" si="1"/>
        <v>0</v>
      </c>
      <c r="L64" s="25">
        <v>100</v>
      </c>
      <c r="M64" s="87">
        <f t="shared" si="0"/>
        <v>1</v>
      </c>
      <c r="N64" s="88">
        <f t="shared" si="2"/>
        <v>1</v>
      </c>
      <c r="O64" s="93" t="s">
        <v>243</v>
      </c>
      <c r="P64" s="94" t="s">
        <v>165</v>
      </c>
      <c r="Q64" s="95" t="s">
        <v>204</v>
      </c>
      <c r="R64" s="92"/>
      <c r="S64" s="77">
        <v>3900233.23</v>
      </c>
    </row>
    <row r="65" spans="1:20" ht="63.75" x14ac:dyDescent="0.25">
      <c r="A65" s="105" t="s">
        <v>81</v>
      </c>
      <c r="B65" s="149" t="s">
        <v>304</v>
      </c>
      <c r="C65" s="151"/>
      <c r="D65" s="24" t="s">
        <v>158</v>
      </c>
      <c r="E65" s="91" t="s">
        <v>37</v>
      </c>
      <c r="F65" s="165">
        <v>21217</v>
      </c>
      <c r="G65" s="160" t="s">
        <v>416</v>
      </c>
      <c r="H65" s="24" t="s">
        <v>251</v>
      </c>
      <c r="I65" s="24" t="s">
        <v>160</v>
      </c>
      <c r="J65" s="25"/>
      <c r="K65" s="87">
        <f t="shared" si="1"/>
        <v>0</v>
      </c>
      <c r="L65" s="25">
        <v>100</v>
      </c>
      <c r="M65" s="87">
        <f t="shared" si="0"/>
        <v>1</v>
      </c>
      <c r="N65" s="88">
        <f t="shared" si="2"/>
        <v>1</v>
      </c>
      <c r="O65" s="93" t="s">
        <v>243</v>
      </c>
      <c r="P65" s="94" t="s">
        <v>165</v>
      </c>
      <c r="Q65" s="95" t="s">
        <v>204</v>
      </c>
      <c r="R65" s="92"/>
      <c r="S65" s="77">
        <v>2100000</v>
      </c>
    </row>
    <row r="66" spans="1:20" ht="63.75" x14ac:dyDescent="0.25">
      <c r="A66" s="105" t="s">
        <v>81</v>
      </c>
      <c r="B66" s="149" t="s">
        <v>304</v>
      </c>
      <c r="C66" s="151"/>
      <c r="D66" s="24" t="s">
        <v>158</v>
      </c>
      <c r="E66" s="91" t="s">
        <v>37</v>
      </c>
      <c r="F66" s="165">
        <v>21218</v>
      </c>
      <c r="G66" s="160" t="s">
        <v>417</v>
      </c>
      <c r="H66" s="24" t="s">
        <v>301</v>
      </c>
      <c r="I66" s="24" t="s">
        <v>160</v>
      </c>
      <c r="J66" s="25"/>
      <c r="K66" s="87">
        <f t="shared" si="1"/>
        <v>0</v>
      </c>
      <c r="L66" s="25">
        <v>100</v>
      </c>
      <c r="M66" s="87">
        <f t="shared" si="0"/>
        <v>1</v>
      </c>
      <c r="N66" s="88">
        <f t="shared" si="2"/>
        <v>1</v>
      </c>
      <c r="O66" s="93" t="s">
        <v>243</v>
      </c>
      <c r="P66" s="94" t="s">
        <v>165</v>
      </c>
      <c r="Q66" s="95" t="s">
        <v>204</v>
      </c>
      <c r="R66" s="92"/>
      <c r="S66" s="77">
        <v>3000000</v>
      </c>
    </row>
    <row r="67" spans="1:20" ht="63.75" x14ac:dyDescent="0.25">
      <c r="A67" s="105" t="s">
        <v>81</v>
      </c>
      <c r="B67" s="149" t="s">
        <v>304</v>
      </c>
      <c r="C67" s="151"/>
      <c r="D67" s="24" t="s">
        <v>158</v>
      </c>
      <c r="E67" s="91" t="s">
        <v>37</v>
      </c>
      <c r="F67" s="165">
        <v>21219</v>
      </c>
      <c r="G67" s="160" t="s">
        <v>418</v>
      </c>
      <c r="H67" s="24" t="s">
        <v>252</v>
      </c>
      <c r="I67" s="24" t="s">
        <v>160</v>
      </c>
      <c r="J67" s="25"/>
      <c r="K67" s="87">
        <f t="shared" si="1"/>
        <v>0</v>
      </c>
      <c r="L67" s="25">
        <v>100</v>
      </c>
      <c r="M67" s="87">
        <f t="shared" si="0"/>
        <v>1</v>
      </c>
      <c r="N67" s="88">
        <f t="shared" si="2"/>
        <v>1</v>
      </c>
      <c r="O67" s="93" t="s">
        <v>243</v>
      </c>
      <c r="P67" s="94" t="s">
        <v>165</v>
      </c>
      <c r="Q67" s="95" t="s">
        <v>204</v>
      </c>
      <c r="R67" s="92"/>
      <c r="S67" s="77">
        <v>2800000</v>
      </c>
    </row>
    <row r="68" spans="1:20" ht="63.75" x14ac:dyDescent="0.25">
      <c r="A68" s="105" t="s">
        <v>81</v>
      </c>
      <c r="B68" s="149" t="s">
        <v>304</v>
      </c>
      <c r="C68" s="151"/>
      <c r="D68" s="24" t="s">
        <v>158</v>
      </c>
      <c r="E68" s="91" t="s">
        <v>37</v>
      </c>
      <c r="F68" s="165">
        <v>21220</v>
      </c>
      <c r="G68" s="160" t="s">
        <v>419</v>
      </c>
      <c r="H68" s="24" t="s">
        <v>253</v>
      </c>
      <c r="I68" s="24" t="s">
        <v>160</v>
      </c>
      <c r="J68" s="25"/>
      <c r="K68" s="87">
        <f t="shared" si="1"/>
        <v>0</v>
      </c>
      <c r="L68" s="25">
        <v>100</v>
      </c>
      <c r="M68" s="87">
        <f t="shared" si="0"/>
        <v>1</v>
      </c>
      <c r="N68" s="88">
        <f t="shared" si="2"/>
        <v>1</v>
      </c>
      <c r="O68" s="93" t="s">
        <v>243</v>
      </c>
      <c r="P68" s="94" t="s">
        <v>165</v>
      </c>
      <c r="Q68" s="95" t="s">
        <v>204</v>
      </c>
      <c r="R68" s="92"/>
      <c r="S68" s="77">
        <v>441852.36</v>
      </c>
    </row>
    <row r="69" spans="1:20" ht="76.5" x14ac:dyDescent="0.25">
      <c r="A69" s="105" t="s">
        <v>81</v>
      </c>
      <c r="B69" s="149" t="s">
        <v>304</v>
      </c>
      <c r="C69" s="151"/>
      <c r="D69" s="24" t="s">
        <v>158</v>
      </c>
      <c r="E69" s="91" t="s">
        <v>37</v>
      </c>
      <c r="F69" s="165">
        <v>21221</v>
      </c>
      <c r="G69" s="160" t="s">
        <v>420</v>
      </c>
      <c r="H69" s="24" t="s">
        <v>254</v>
      </c>
      <c r="I69" s="24" t="s">
        <v>160</v>
      </c>
      <c r="J69" s="25"/>
      <c r="K69" s="87">
        <f t="shared" ref="K69:K70" si="34">IF(OR(J69=0),0,(J69/(J69+L69)))</f>
        <v>0</v>
      </c>
      <c r="L69" s="25">
        <v>100</v>
      </c>
      <c r="M69" s="87">
        <f t="shared" ref="M69:M70" si="35">IF(OR(L69=0),0,(L69/(J69+L69)))</f>
        <v>1</v>
      </c>
      <c r="N69" s="88">
        <f t="shared" ref="N69" si="36">K69+M69</f>
        <v>1</v>
      </c>
      <c r="O69" s="24" t="s">
        <v>30</v>
      </c>
      <c r="P69" s="94" t="s">
        <v>165</v>
      </c>
      <c r="Q69" s="95" t="s">
        <v>204</v>
      </c>
      <c r="R69" s="92"/>
      <c r="S69" s="77">
        <v>3562485.65</v>
      </c>
    </row>
    <row r="70" spans="1:20" ht="64.5" thickBot="1" x14ac:dyDescent="0.3">
      <c r="A70" s="106" t="s">
        <v>81</v>
      </c>
      <c r="B70" s="149" t="s">
        <v>304</v>
      </c>
      <c r="C70" s="147"/>
      <c r="D70" s="107" t="s">
        <v>158</v>
      </c>
      <c r="E70" s="108" t="s">
        <v>37</v>
      </c>
      <c r="F70" s="165">
        <v>21222</v>
      </c>
      <c r="G70" s="160" t="s">
        <v>421</v>
      </c>
      <c r="H70" s="24" t="s">
        <v>274</v>
      </c>
      <c r="I70" s="107" t="s">
        <v>160</v>
      </c>
      <c r="J70" s="110"/>
      <c r="K70" s="111">
        <f t="shared" si="34"/>
        <v>0</v>
      </c>
      <c r="L70" s="110">
        <v>100</v>
      </c>
      <c r="M70" s="111">
        <f t="shared" si="35"/>
        <v>1</v>
      </c>
      <c r="N70" s="112"/>
      <c r="O70" s="109" t="s">
        <v>243</v>
      </c>
      <c r="P70" s="94" t="s">
        <v>278</v>
      </c>
      <c r="Q70" s="113" t="s">
        <v>204</v>
      </c>
      <c r="R70" s="114"/>
      <c r="S70" s="115">
        <v>48213180.539999999</v>
      </c>
    </row>
    <row r="71" spans="1:20" ht="13.5" thickBot="1" x14ac:dyDescent="0.25">
      <c r="A71" s="59"/>
      <c r="B71" s="148"/>
      <c r="C71" s="148"/>
      <c r="D71" s="27" t="s">
        <v>54</v>
      </c>
      <c r="E71" s="28"/>
      <c r="F71" s="83"/>
      <c r="G71" s="83"/>
      <c r="H71" s="30"/>
      <c r="I71" s="31"/>
      <c r="J71" s="31"/>
      <c r="K71" s="32">
        <f>SUM(K15:K70)</f>
        <v>26</v>
      </c>
      <c r="L71" s="31"/>
      <c r="M71" s="32">
        <f>SUM(M15:M70)</f>
        <v>30</v>
      </c>
      <c r="N71" s="33">
        <f>SUM(N15:N70)</f>
        <v>54</v>
      </c>
      <c r="O71" s="31"/>
      <c r="P71" s="84"/>
      <c r="Q71" s="83"/>
      <c r="R71" s="85">
        <f>SUM(R15:R70)</f>
        <v>989430412.0127027</v>
      </c>
      <c r="S71" s="85">
        <f>SUM(S15:S70)</f>
        <v>760146033.15999997</v>
      </c>
      <c r="T71" s="166">
        <f>+R71+S71</f>
        <v>1749576445.1727028</v>
      </c>
    </row>
    <row r="72" spans="1:20" ht="13.5" thickBot="1" x14ac:dyDescent="0.25">
      <c r="A72" s="78" t="s">
        <v>55</v>
      </c>
      <c r="B72" s="46"/>
      <c r="C72" s="46"/>
      <c r="D72" s="46"/>
      <c r="E72" s="47"/>
      <c r="F72" s="46"/>
      <c r="G72" s="54"/>
      <c r="H72" s="46"/>
      <c r="I72" s="46"/>
      <c r="J72" s="46"/>
      <c r="K72" s="49">
        <f>IF(OR(K71=0),0,K71/N71)</f>
        <v>0.48148148148148145</v>
      </c>
      <c r="L72" s="46"/>
      <c r="M72" s="49">
        <f>IF(OR(M71=0),0,M71/N71)</f>
        <v>0.55555555555555558</v>
      </c>
      <c r="N72" s="49">
        <f>SUM(N15:N70)/N71</f>
        <v>1</v>
      </c>
      <c r="O72" s="46"/>
      <c r="P72" s="46"/>
      <c r="Q72" s="46"/>
      <c r="R72" s="46"/>
      <c r="S72" s="79"/>
    </row>
    <row r="73" spans="1:20" ht="13.5" thickBot="1" x14ac:dyDescent="0.25">
      <c r="A73" s="63"/>
      <c r="B73" s="39"/>
      <c r="C73" s="39"/>
      <c r="D73" s="40">
        <f>IF(OR([1]RESTRINGIDOP3!B9=0),0,[1]RESTRINGIDOP3!B9/[1]RESTRINGIDOP3!B8)</f>
        <v>0.85333333333333339</v>
      </c>
      <c r="E73" s="39" t="s">
        <v>56</v>
      </c>
      <c r="F73" s="39"/>
      <c r="G73" s="55"/>
      <c r="H73" s="39"/>
      <c r="I73" s="39"/>
      <c r="J73" s="39"/>
      <c r="K73" s="42">
        <f>IF(OR(D73=0),0,([1]RESTRINGIDOP3!C5/[1]RESTRINGIDOP3!B9))</f>
        <v>0.1484375</v>
      </c>
      <c r="L73" s="39"/>
      <c r="M73" s="42">
        <f>IF(OR(D73=0),0,([1]RESTRINGIDOP3!D5/[1]RESTRINGIDOP3!B9))</f>
        <v>0.8515625</v>
      </c>
      <c r="N73" s="42">
        <f t="shared" ref="N73:N74" si="37">(K73+M73)</f>
        <v>1</v>
      </c>
      <c r="O73" s="39"/>
      <c r="P73" s="39"/>
      <c r="Q73" s="39"/>
      <c r="R73" s="39"/>
      <c r="S73" s="64"/>
    </row>
    <row r="74" spans="1:20" ht="13.5" thickBot="1" x14ac:dyDescent="0.25">
      <c r="A74" s="116"/>
      <c r="B74" s="50"/>
      <c r="C74" s="50"/>
      <c r="D74" s="51">
        <f>IF(OR([1]RESTRINGIDOP3!B10=0),0,[1]RESTRINGIDOP3!B10/[1]RESTRINGIDOP3!B8)</f>
        <v>0.14666666666666667</v>
      </c>
      <c r="E74" s="50" t="s">
        <v>57</v>
      </c>
      <c r="F74" s="50"/>
      <c r="G74" s="56"/>
      <c r="H74" s="50"/>
      <c r="I74" s="50"/>
      <c r="J74" s="50"/>
      <c r="K74" s="42">
        <f>IF(OR(D74=0),0,([1]RESTRINGIDOP3!F5/[1]RESTRINGIDOP3!B10))</f>
        <v>0.5</v>
      </c>
      <c r="L74" s="39"/>
      <c r="M74" s="42">
        <f>IF(OR(D74=0),0,([1]RESTRINGIDOP3!G5/[1]RESTRINGIDOP3!B10))</f>
        <v>0.5</v>
      </c>
      <c r="N74" s="42">
        <f t="shared" si="37"/>
        <v>1</v>
      </c>
      <c r="O74" s="39"/>
      <c r="P74" s="39"/>
      <c r="Q74" s="39"/>
      <c r="R74" s="39"/>
      <c r="S74" s="64"/>
    </row>
    <row r="75" spans="1:20" ht="13.5" thickBot="1" x14ac:dyDescent="0.25">
      <c r="A75" s="70"/>
      <c r="B75" s="71"/>
      <c r="C75" s="71"/>
      <c r="D75" s="72">
        <f>N71</f>
        <v>54</v>
      </c>
      <c r="E75" s="71" t="s">
        <v>58</v>
      </c>
      <c r="F75" s="71"/>
      <c r="G75" s="117"/>
      <c r="H75" s="71"/>
      <c r="I75" s="71"/>
      <c r="J75" s="71"/>
      <c r="K75" s="74"/>
      <c r="L75" s="71"/>
      <c r="M75" s="74"/>
      <c r="N75" s="74"/>
      <c r="O75" s="71"/>
      <c r="P75" s="71"/>
      <c r="Q75" s="71"/>
      <c r="R75" s="71"/>
      <c r="S75" s="75"/>
    </row>
  </sheetData>
  <autoFilter ref="A12:S75" xr:uid="{2A9FBB11-37C6-4300-9D4A-AE86D8945638}">
    <filterColumn colId="4" showButton="0"/>
    <filterColumn colId="5" showButton="0"/>
    <filterColumn colId="6" showButton="0"/>
    <filterColumn colId="9" showButton="0"/>
    <filterColumn colId="10" showButton="0"/>
    <filterColumn colId="11" showButton="0"/>
    <filterColumn colId="12" showButton="0"/>
    <filterColumn colId="17" showButton="0"/>
  </autoFilter>
  <mergeCells count="19">
    <mergeCell ref="B12:B14"/>
    <mergeCell ref="C12:C14"/>
    <mergeCell ref="L13:L14"/>
    <mergeCell ref="N13:N14"/>
    <mergeCell ref="R13:R14"/>
    <mergeCell ref="S13:S14"/>
    <mergeCell ref="A3:I3"/>
    <mergeCell ref="A5:I5"/>
    <mergeCell ref="D11:S11"/>
    <mergeCell ref="A12:A13"/>
    <mergeCell ref="D12:D14"/>
    <mergeCell ref="E12:H13"/>
    <mergeCell ref="I12:I14"/>
    <mergeCell ref="J12:N12"/>
    <mergeCell ref="O12:O14"/>
    <mergeCell ref="P12:P14"/>
    <mergeCell ref="Q12:Q14"/>
    <mergeCell ref="R12:S12"/>
    <mergeCell ref="J13:J14"/>
  </mergeCells>
  <phoneticPr fontId="11" type="noConversion"/>
  <dataValidations count="14">
    <dataValidation type="list" allowBlank="1" showInputMessage="1" showErrorMessage="1" sqref="Q15 P58:Q58" xr:uid="{33304A4C-D684-4503-AB67-39D1E98627A0}">
      <formula1>#REF!</formula1>
    </dataValidation>
    <dataValidation type="list" allowBlank="1" showInputMessage="1" showErrorMessage="1" prompt=" - " sqref="E15:E19" xr:uid="{7424778B-9D8F-454F-BB1B-C956137F8B75}">
      <formula1>$A$62:$A$63</formula1>
    </dataValidation>
    <dataValidation type="list" allowBlank="1" showInputMessage="1" prompt=" - Seleccione una Área estratégica. No dejar en blanco o en &quot;0,0&quot; estos espacios." sqref="C51:C54 C56:C57 A51:A54 A56:A57" xr:uid="{D2395145-65E6-45DA-B903-B1AA9A2AF6EA}">
      <formula1>#REF!</formula1>
    </dataValidation>
    <dataValidation type="list" allowBlank="1" showInputMessage="1" showErrorMessage="1" prompt=" - " sqref="P39:P40 P21:P30 P15:P19 Q22:Q33 E17:E38 P22:Q22 Q41:Q46 P47:Q55 P56:P57 E41:E70 Q59:Q70 P57:Q57 P59:P69 P34:Q38 Q17:Q20" xr:uid="{FD65CEAE-7D5C-472B-9C2D-9B3B6A3CCF1D}">
      <formula1>#REF!</formula1>
    </dataValidation>
    <dataValidation type="list" allowBlank="1" showInputMessage="1" showErrorMessage="1" prompt=" - Seleccione una Área estratégica. No dejar en blanco o &quot;0,0&quot; estos espacios." sqref="C38 A38 C17:C20 A17:A20 C22:C36 A22:A36 C41:C50 C52 C55 A41:A50 A52 A55 A57:A70 C57:C70" xr:uid="{5C2BEAC6-3A74-4445-9C00-12D45C32E253}">
      <formula1>#REF!</formula1>
    </dataValidation>
    <dataValidation type="list" allowBlank="1" showInputMessage="1" showErrorMessage="1" prompt=" - Seleccione un área estratégica. No dejar en blanco o en &quot;0,0&quot; estos espacios." sqref="A39:A40 C39:C40 A21:A30 A15:A19 C15:C19 C21:C30" xr:uid="{38606895-58DA-45C8-A937-ACAF70FBD134}">
      <formula1>#REF!</formula1>
    </dataValidation>
    <dataValidation type="list" allowBlank="1" showInputMessage="1" showErrorMessage="1" prompt=" - " sqref="E40" xr:uid="{536A2083-0726-4A74-9647-337E53C4E1EF}">
      <formula1>$A$467:$A$468</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39:Q40 Q16:Q19 Q21:Q30" xr:uid="{E8FF0738-F70E-49D0-8648-F9B51B751D70}">
      <formula1>#REF!</formula1>
    </dataValidation>
    <dataValidation type="list" allowBlank="1" showInputMessage="1" showErrorMessage="1" prompt=" - " sqref="E39" xr:uid="{D65E19F2-B04D-48B6-B854-9F49882A17A8}">
      <formula1>$A$465:$A$466</formula1>
    </dataValidation>
    <dataValidation type="list" allowBlank="1" showInputMessage="1" showErrorMessage="1" prompt=" - Seleccione una Área estratégica. No dejar en blanco o &quot;0,0&quot; estos espacios." sqref="A37 C37" xr:uid="{48894B86-5A0F-4138-9C66-952B9C80137D}">
      <formula1>$A$468:$A$489</formula1>
    </dataValidation>
    <dataValidation type="list" allowBlank="1" showInputMessage="1" showErrorMessage="1" prompt=" - " sqref="P20 P31:P33" xr:uid="{BD5A35C7-F3B5-48D0-96DC-BB5A9EFAA75B}">
      <formula1>$A$60:$A$70</formula1>
    </dataValidation>
    <dataValidation type="list" allowBlank="1" showInputMessage="1" showErrorMessage="1" prompt=" - " sqref="Q56:Q57" xr:uid="{D9E3AD58-7C1A-4038-BB13-9B2A7E0F0E78}">
      <formula1>$A$773:$A$805</formula1>
    </dataValidation>
    <dataValidation type="list" allowBlank="1" showInputMessage="1" showErrorMessage="1" prompt=" - " sqref="P70 P23:P32 P55 P52 P41:P46" xr:uid="{152E78AD-EFAD-474A-B862-39336C21E343}">
      <formula1>$A$743:$A$749</formula1>
    </dataValidation>
    <dataValidation type="list" allowBlank="1" showInputMessage="1" showErrorMessage="1" prompt=" - " sqref="E18:E19" xr:uid="{DE86A641-7927-4844-8B92-F9CEEF65EC37}">
      <formula1>$A$461:$A$462</formula1>
    </dataValidation>
  </dataValidations>
  <pageMargins left="0.71" right="0.15748031496062992" top="0.43" bottom="0.42" header="0.31496062992125984" footer="0.31496062992125984"/>
  <pageSetup scale="65"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B6592-6533-40AC-BB29-9071D3E626D6}">
  <sheetPr>
    <tabColor rgb="FFFFFF00"/>
  </sheetPr>
  <dimension ref="A1:T136"/>
  <sheetViews>
    <sheetView tabSelected="1" zoomScale="90" zoomScaleNormal="90" workbookViewId="0">
      <pane xSplit="8" ySplit="14" topLeftCell="I27" activePane="bottomRight" state="frozen"/>
      <selection pane="topRight" activeCell="I1" sqref="I1"/>
      <selection pane="bottomLeft" activeCell="A15" sqref="A15"/>
      <selection pane="bottomRight" activeCell="I15" sqref="I15"/>
    </sheetView>
  </sheetViews>
  <sheetFormatPr baseColWidth="10" defaultColWidth="10.85546875" defaultRowHeight="12.75" x14ac:dyDescent="0.2"/>
  <cols>
    <col min="1" max="1" width="16.42578125" style="20" customWidth="1"/>
    <col min="2" max="2" width="10.5703125" style="144" bestFit="1" customWidth="1"/>
    <col min="3" max="3" width="9.5703125" style="144" hidden="1" customWidth="1"/>
    <col min="4" max="4" width="30.7109375" style="20" customWidth="1"/>
    <col min="5" max="5" width="9.28515625" style="20" bestFit="1" customWidth="1"/>
    <col min="6" max="6" width="7.7109375" style="144" bestFit="1" customWidth="1"/>
    <col min="7" max="7" width="9" style="144" bestFit="1" customWidth="1"/>
    <col min="8" max="8" width="31.7109375" style="20" customWidth="1"/>
    <col min="9" max="9" width="16.5703125" style="20" customWidth="1"/>
    <col min="10" max="10" width="4.5703125" style="269" bestFit="1" customWidth="1"/>
    <col min="11" max="13" width="6.28515625" style="269" bestFit="1" customWidth="1"/>
    <col min="14" max="14" width="11.28515625" style="265" hidden="1" customWidth="1"/>
    <col min="15" max="15" width="15.28515625" style="20" customWidth="1"/>
    <col min="16" max="16" width="14" style="144" customWidth="1"/>
    <col min="17" max="17" width="12.85546875" style="144" bestFit="1" customWidth="1"/>
    <col min="18" max="19" width="23.5703125" style="178" bestFit="1" customWidth="1"/>
    <col min="20" max="20" width="23.5703125" style="174" bestFit="1" customWidth="1"/>
    <col min="21" max="16384" width="10.85546875" style="20"/>
  </cols>
  <sheetData>
    <row r="1" spans="1:20" ht="15" x14ac:dyDescent="0.25">
      <c r="A1" s="175" t="s">
        <v>0</v>
      </c>
      <c r="B1" s="176"/>
      <c r="C1" s="176"/>
      <c r="D1" s="177"/>
      <c r="E1" s="177"/>
      <c r="F1" s="268"/>
      <c r="G1" s="268"/>
      <c r="H1" s="177"/>
    </row>
    <row r="2" spans="1:20" ht="15" x14ac:dyDescent="0.25">
      <c r="A2" s="175" t="str">
        <f>'[1]MARCO GENERAL'!D5</f>
        <v>MUNICIPALIDAD DE OROTINA</v>
      </c>
      <c r="B2" s="176"/>
      <c r="C2" s="176"/>
      <c r="D2" s="177"/>
      <c r="E2" s="177"/>
      <c r="F2" s="268"/>
      <c r="G2" s="268"/>
      <c r="H2" s="177"/>
    </row>
    <row r="3" spans="1:20" ht="15" x14ac:dyDescent="0.25">
      <c r="A3" s="349">
        <f>'[1]MARCO GENERAL'!D7</f>
        <v>2023</v>
      </c>
      <c r="B3" s="300"/>
      <c r="C3" s="300"/>
      <c r="D3" s="300"/>
      <c r="E3" s="300"/>
      <c r="F3" s="300"/>
      <c r="G3" s="300"/>
      <c r="H3" s="300"/>
    </row>
    <row r="4" spans="1:20" ht="15" x14ac:dyDescent="0.25">
      <c r="A4" s="175" t="s">
        <v>1</v>
      </c>
      <c r="B4" s="176"/>
      <c r="C4" s="176"/>
      <c r="D4" s="175"/>
      <c r="E4" s="175"/>
      <c r="F4" s="268"/>
      <c r="G4" s="176"/>
      <c r="H4" s="175"/>
    </row>
    <row r="5" spans="1:20" ht="15" x14ac:dyDescent="0.25">
      <c r="A5" s="350" t="s">
        <v>422</v>
      </c>
      <c r="B5" s="300"/>
      <c r="C5" s="300"/>
      <c r="D5" s="300"/>
      <c r="E5" s="300"/>
      <c r="F5" s="300"/>
      <c r="G5" s="300"/>
      <c r="H5" s="300"/>
    </row>
    <row r="6" spans="1:20" x14ac:dyDescent="0.2">
      <c r="A6" s="179"/>
      <c r="B6" s="180"/>
      <c r="C6" s="180"/>
      <c r="D6" s="179"/>
      <c r="E6" s="179"/>
      <c r="F6" s="269"/>
      <c r="G6" s="180"/>
      <c r="H6" s="179"/>
    </row>
    <row r="7" spans="1:20" ht="15" x14ac:dyDescent="0.25">
      <c r="A7" s="351" t="s">
        <v>423</v>
      </c>
      <c r="B7" s="352"/>
      <c r="C7" s="352"/>
      <c r="D7" s="352"/>
      <c r="E7" s="352"/>
      <c r="F7" s="352"/>
      <c r="G7" s="352"/>
      <c r="H7" s="352"/>
      <c r="I7" s="352"/>
      <c r="J7" s="352"/>
      <c r="K7" s="352"/>
      <c r="L7" s="352"/>
      <c r="M7" s="352"/>
      <c r="N7" s="352"/>
      <c r="O7" s="352"/>
      <c r="P7" s="352"/>
      <c r="Q7" s="352"/>
    </row>
    <row r="8" spans="1:20" x14ac:dyDescent="0.2">
      <c r="A8" s="353"/>
      <c r="B8" s="313"/>
      <c r="C8" s="313"/>
      <c r="D8" s="313"/>
      <c r="E8" s="313"/>
      <c r="F8" s="313"/>
      <c r="G8" s="313"/>
      <c r="H8" s="313"/>
      <c r="I8" s="313"/>
      <c r="J8" s="313"/>
      <c r="K8" s="313"/>
      <c r="L8" s="313"/>
      <c r="M8" s="313"/>
      <c r="N8" s="313"/>
      <c r="O8" s="313"/>
      <c r="P8" s="313"/>
      <c r="Q8" s="313"/>
    </row>
    <row r="9" spans="1:20" ht="13.5" thickBot="1" x14ac:dyDescent="0.25">
      <c r="A9" s="179"/>
      <c r="B9" s="180"/>
      <c r="C9" s="180"/>
      <c r="D9" s="179"/>
      <c r="E9" s="179"/>
      <c r="F9" s="269"/>
      <c r="G9" s="180"/>
      <c r="H9" s="179"/>
    </row>
    <row r="10" spans="1:20" ht="26.25" thickBot="1" x14ac:dyDescent="0.25">
      <c r="A10" s="181" t="s">
        <v>2</v>
      </c>
      <c r="B10" s="182"/>
      <c r="C10" s="372" t="s">
        <v>94</v>
      </c>
      <c r="D10" s="373"/>
      <c r="E10" s="373"/>
      <c r="F10" s="373"/>
      <c r="G10" s="373"/>
      <c r="H10" s="373"/>
      <c r="I10" s="373"/>
      <c r="J10" s="373"/>
      <c r="K10" s="373"/>
      <c r="L10" s="373"/>
      <c r="M10" s="373"/>
      <c r="N10" s="373"/>
      <c r="O10" s="373"/>
      <c r="P10" s="373"/>
      <c r="Q10" s="373"/>
      <c r="R10" s="373"/>
      <c r="S10" s="373"/>
      <c r="T10" s="374"/>
    </row>
    <row r="11" spans="1:20" ht="13.5" hidden="1" thickBot="1" x14ac:dyDescent="0.25">
      <c r="A11" s="378"/>
      <c r="B11" s="379"/>
      <c r="C11" s="380"/>
      <c r="D11" s="380"/>
      <c r="E11" s="380"/>
      <c r="F11" s="380"/>
      <c r="G11" s="380"/>
      <c r="H11" s="380"/>
      <c r="I11" s="380"/>
      <c r="J11" s="380"/>
      <c r="K11" s="380"/>
      <c r="L11" s="380"/>
      <c r="M11" s="380"/>
      <c r="N11" s="380"/>
      <c r="O11" s="380"/>
      <c r="P11" s="380"/>
      <c r="Q11" s="380"/>
      <c r="R11" s="380"/>
      <c r="S11" s="380"/>
      <c r="T11" s="381"/>
    </row>
    <row r="12" spans="1:20" ht="13.5" thickBot="1" x14ac:dyDescent="0.25">
      <c r="A12" s="354" t="s">
        <v>3</v>
      </c>
      <c r="B12" s="356" t="s">
        <v>4</v>
      </c>
      <c r="C12" s="358" t="s">
        <v>5</v>
      </c>
      <c r="D12" s="360" t="s">
        <v>6</v>
      </c>
      <c r="E12" s="361" t="s">
        <v>7</v>
      </c>
      <c r="F12" s="362"/>
      <c r="G12" s="363"/>
      <c r="H12" s="364"/>
      <c r="I12" s="368" t="s">
        <v>8</v>
      </c>
      <c r="J12" s="337" t="s">
        <v>9</v>
      </c>
      <c r="K12" s="370"/>
      <c r="L12" s="370"/>
      <c r="M12" s="370"/>
      <c r="N12" s="371"/>
      <c r="O12" s="360" t="s">
        <v>10</v>
      </c>
      <c r="P12" s="360" t="s">
        <v>163</v>
      </c>
      <c r="Q12" s="360" t="s">
        <v>164</v>
      </c>
      <c r="R12" s="337" t="s">
        <v>11</v>
      </c>
      <c r="S12" s="338"/>
      <c r="T12" s="375" t="s">
        <v>305</v>
      </c>
    </row>
    <row r="13" spans="1:20" ht="22.5" customHeight="1" thickBot="1" x14ac:dyDescent="0.25">
      <c r="A13" s="355"/>
      <c r="B13" s="357"/>
      <c r="C13" s="359"/>
      <c r="D13" s="359"/>
      <c r="E13" s="365"/>
      <c r="F13" s="366"/>
      <c r="G13" s="366"/>
      <c r="H13" s="367"/>
      <c r="I13" s="369"/>
      <c r="J13" s="339" t="s">
        <v>95</v>
      </c>
      <c r="K13" s="282" t="s">
        <v>12</v>
      </c>
      <c r="L13" s="341" t="s">
        <v>96</v>
      </c>
      <c r="M13" s="282" t="s">
        <v>12</v>
      </c>
      <c r="N13" s="343" t="s">
        <v>428</v>
      </c>
      <c r="O13" s="364"/>
      <c r="P13" s="359"/>
      <c r="Q13" s="359"/>
      <c r="R13" s="345" t="s">
        <v>14</v>
      </c>
      <c r="S13" s="347" t="s">
        <v>15</v>
      </c>
      <c r="T13" s="376"/>
    </row>
    <row r="14" spans="1:20" ht="31.5" customHeight="1" thickBot="1" x14ac:dyDescent="0.25">
      <c r="A14" s="183" t="s">
        <v>16</v>
      </c>
      <c r="B14" s="357"/>
      <c r="C14" s="359"/>
      <c r="D14" s="359"/>
      <c r="E14" s="184" t="s">
        <v>425</v>
      </c>
      <c r="F14" s="185" t="s">
        <v>426</v>
      </c>
      <c r="G14" s="185" t="s">
        <v>427</v>
      </c>
      <c r="H14" s="284" t="s">
        <v>424</v>
      </c>
      <c r="I14" s="369"/>
      <c r="J14" s="340"/>
      <c r="K14" s="283"/>
      <c r="L14" s="342"/>
      <c r="M14" s="283"/>
      <c r="N14" s="344"/>
      <c r="O14" s="364"/>
      <c r="P14" s="359"/>
      <c r="Q14" s="359"/>
      <c r="R14" s="346"/>
      <c r="S14" s="348"/>
      <c r="T14" s="377"/>
    </row>
    <row r="15" spans="1:20" ht="63.75" x14ac:dyDescent="0.25">
      <c r="A15" s="186" t="s">
        <v>18</v>
      </c>
      <c r="B15" s="187" t="s">
        <v>302</v>
      </c>
      <c r="C15" s="188"/>
      <c r="D15" s="189" t="s">
        <v>19</v>
      </c>
      <c r="E15" s="190" t="s">
        <v>20</v>
      </c>
      <c r="F15" s="270">
        <v>5111</v>
      </c>
      <c r="G15" s="191" t="s">
        <v>306</v>
      </c>
      <c r="H15" s="189" t="s">
        <v>21</v>
      </c>
      <c r="I15" s="192" t="s">
        <v>279</v>
      </c>
      <c r="J15" s="274">
        <v>50</v>
      </c>
      <c r="K15" s="278">
        <f t="shared" ref="K15:K69" si="0">IF(OR(J15=0),0,(J15/(J15+L15)))</f>
        <v>0.5</v>
      </c>
      <c r="L15" s="274">
        <v>50</v>
      </c>
      <c r="M15" s="278">
        <f t="shared" ref="M15:M78" si="1">IF(OR(L15=0),0,(L15/(J15+L15)))</f>
        <v>0.5</v>
      </c>
      <c r="N15" s="260">
        <f t="shared" ref="N15:N69" si="2">K15+M15</f>
        <v>1</v>
      </c>
      <c r="O15" s="189" t="s">
        <v>22</v>
      </c>
      <c r="P15" s="189" t="s">
        <v>23</v>
      </c>
      <c r="Q15" s="193"/>
      <c r="R15" s="194">
        <v>402580217.25999999</v>
      </c>
      <c r="S15" s="194">
        <v>402580217.25999999</v>
      </c>
      <c r="T15" s="195">
        <f t="shared" ref="T15:T78" si="3">+R15+S15</f>
        <v>805160434.51999998</v>
      </c>
    </row>
    <row r="16" spans="1:20" ht="63.75" x14ac:dyDescent="0.25">
      <c r="A16" s="196" t="s">
        <v>18</v>
      </c>
      <c r="B16" s="197" t="s">
        <v>302</v>
      </c>
      <c r="C16" s="197"/>
      <c r="D16" s="198" t="s">
        <v>24</v>
      </c>
      <c r="E16" s="199" t="s">
        <v>20</v>
      </c>
      <c r="F16" s="271">
        <v>5112</v>
      </c>
      <c r="G16" s="200" t="s">
        <v>307</v>
      </c>
      <c r="H16" s="198" t="s">
        <v>260</v>
      </c>
      <c r="I16" s="198" t="s">
        <v>279</v>
      </c>
      <c r="J16" s="275">
        <v>50</v>
      </c>
      <c r="K16" s="279">
        <f t="shared" si="0"/>
        <v>0.5</v>
      </c>
      <c r="L16" s="275">
        <v>50</v>
      </c>
      <c r="M16" s="279">
        <f t="shared" si="1"/>
        <v>0.5</v>
      </c>
      <c r="N16" s="262">
        <f t="shared" si="2"/>
        <v>1</v>
      </c>
      <c r="O16" s="198" t="s">
        <v>259</v>
      </c>
      <c r="P16" s="198" t="s">
        <v>25</v>
      </c>
      <c r="Q16" s="149"/>
      <c r="R16" s="201">
        <f>74328278.17/2</f>
        <v>37164139.085000001</v>
      </c>
      <c r="S16" s="201">
        <f>74328278.17/2</f>
        <v>37164139.085000001</v>
      </c>
      <c r="T16" s="202">
        <f t="shared" si="3"/>
        <v>74328278.170000002</v>
      </c>
    </row>
    <row r="17" spans="1:20" ht="38.25" x14ac:dyDescent="0.25">
      <c r="A17" s="196" t="s">
        <v>18</v>
      </c>
      <c r="B17" s="197" t="s">
        <v>302</v>
      </c>
      <c r="C17" s="197"/>
      <c r="D17" s="198" t="s">
        <v>26</v>
      </c>
      <c r="E17" s="199" t="s">
        <v>20</v>
      </c>
      <c r="F17" s="271">
        <v>4111</v>
      </c>
      <c r="G17" s="200" t="s">
        <v>309</v>
      </c>
      <c r="H17" s="198" t="s">
        <v>261</v>
      </c>
      <c r="I17" s="198" t="s">
        <v>27</v>
      </c>
      <c r="J17" s="275">
        <v>50</v>
      </c>
      <c r="K17" s="279">
        <f t="shared" si="0"/>
        <v>0.5</v>
      </c>
      <c r="L17" s="275">
        <v>50</v>
      </c>
      <c r="M17" s="279">
        <f t="shared" si="1"/>
        <v>0.5</v>
      </c>
      <c r="N17" s="262">
        <f t="shared" si="2"/>
        <v>1</v>
      </c>
      <c r="O17" s="198" t="s">
        <v>287</v>
      </c>
      <c r="P17" s="198" t="s">
        <v>28</v>
      </c>
      <c r="Q17" s="149"/>
      <c r="R17" s="203">
        <v>107355726.59</v>
      </c>
      <c r="S17" s="203">
        <v>107355726.58</v>
      </c>
      <c r="T17" s="202">
        <f t="shared" si="3"/>
        <v>214711453.17000002</v>
      </c>
    </row>
    <row r="18" spans="1:20" ht="63.75" x14ac:dyDescent="0.25">
      <c r="A18" s="204" t="s">
        <v>18</v>
      </c>
      <c r="B18" s="197" t="s">
        <v>302</v>
      </c>
      <c r="C18" s="197"/>
      <c r="D18" s="198" t="s">
        <v>19</v>
      </c>
      <c r="E18" s="199" t="s">
        <v>20</v>
      </c>
      <c r="F18" s="271">
        <v>5113</v>
      </c>
      <c r="G18" s="200" t="s">
        <v>310</v>
      </c>
      <c r="H18" s="198" t="s">
        <v>262</v>
      </c>
      <c r="I18" s="198" t="s">
        <v>280</v>
      </c>
      <c r="J18" s="275">
        <v>100</v>
      </c>
      <c r="K18" s="279">
        <f t="shared" si="0"/>
        <v>1</v>
      </c>
      <c r="L18" s="275"/>
      <c r="M18" s="279">
        <f t="shared" si="1"/>
        <v>0</v>
      </c>
      <c r="N18" s="262">
        <f t="shared" si="2"/>
        <v>1</v>
      </c>
      <c r="O18" s="198" t="s">
        <v>30</v>
      </c>
      <c r="P18" s="198" t="s">
        <v>23</v>
      </c>
      <c r="Q18" s="149"/>
      <c r="R18" s="203">
        <v>6530000</v>
      </c>
      <c r="S18" s="203"/>
      <c r="T18" s="202">
        <f t="shared" si="3"/>
        <v>6530000</v>
      </c>
    </row>
    <row r="19" spans="1:20" ht="63.75" x14ac:dyDescent="0.25">
      <c r="A19" s="204" t="s">
        <v>18</v>
      </c>
      <c r="B19" s="197" t="s">
        <v>302</v>
      </c>
      <c r="C19" s="197"/>
      <c r="D19" s="198" t="s">
        <v>19</v>
      </c>
      <c r="E19" s="199" t="s">
        <v>20</v>
      </c>
      <c r="F19" s="271">
        <v>5114</v>
      </c>
      <c r="G19" s="200" t="s">
        <v>311</v>
      </c>
      <c r="H19" s="198" t="s">
        <v>263</v>
      </c>
      <c r="I19" s="198" t="s">
        <v>31</v>
      </c>
      <c r="J19" s="275">
        <v>100</v>
      </c>
      <c r="K19" s="279">
        <f t="shared" si="0"/>
        <v>1</v>
      </c>
      <c r="L19" s="275"/>
      <c r="M19" s="279">
        <f t="shared" si="1"/>
        <v>0</v>
      </c>
      <c r="N19" s="262">
        <f t="shared" si="2"/>
        <v>1</v>
      </c>
      <c r="O19" s="198" t="s">
        <v>30</v>
      </c>
      <c r="P19" s="198" t="s">
        <v>23</v>
      </c>
      <c r="Q19" s="149"/>
      <c r="R19" s="203">
        <v>200000</v>
      </c>
      <c r="S19" s="203"/>
      <c r="T19" s="202">
        <f t="shared" si="3"/>
        <v>200000</v>
      </c>
    </row>
    <row r="20" spans="1:20" ht="63.75" x14ac:dyDescent="0.25">
      <c r="A20" s="204" t="s">
        <v>18</v>
      </c>
      <c r="B20" s="197" t="s">
        <v>302</v>
      </c>
      <c r="C20" s="197"/>
      <c r="D20" s="198" t="s">
        <v>19</v>
      </c>
      <c r="E20" s="199" t="s">
        <v>20</v>
      </c>
      <c r="F20" s="271">
        <v>5115</v>
      </c>
      <c r="G20" s="200" t="s">
        <v>312</v>
      </c>
      <c r="H20" s="198" t="s">
        <v>264</v>
      </c>
      <c r="I20" s="198" t="s">
        <v>31</v>
      </c>
      <c r="J20" s="275">
        <v>50</v>
      </c>
      <c r="K20" s="279">
        <f t="shared" si="0"/>
        <v>0.5</v>
      </c>
      <c r="L20" s="275">
        <v>50</v>
      </c>
      <c r="M20" s="279">
        <f t="shared" si="1"/>
        <v>0.5</v>
      </c>
      <c r="N20" s="262">
        <f t="shared" si="2"/>
        <v>1</v>
      </c>
      <c r="O20" s="198" t="s">
        <v>30</v>
      </c>
      <c r="P20" s="198" t="s">
        <v>23</v>
      </c>
      <c r="Q20" s="149"/>
      <c r="R20" s="203">
        <v>600000</v>
      </c>
      <c r="S20" s="203">
        <v>600000</v>
      </c>
      <c r="T20" s="202">
        <f t="shared" si="3"/>
        <v>1200000</v>
      </c>
    </row>
    <row r="21" spans="1:20" ht="63.75" x14ac:dyDescent="0.25">
      <c r="A21" s="204" t="s">
        <v>18</v>
      </c>
      <c r="B21" s="197" t="s">
        <v>302</v>
      </c>
      <c r="C21" s="197"/>
      <c r="D21" s="198" t="s">
        <v>19</v>
      </c>
      <c r="E21" s="199" t="s">
        <v>20</v>
      </c>
      <c r="F21" s="271">
        <v>5116</v>
      </c>
      <c r="G21" s="200" t="s">
        <v>313</v>
      </c>
      <c r="H21" s="205" t="s">
        <v>32</v>
      </c>
      <c r="I21" s="198" t="s">
        <v>31</v>
      </c>
      <c r="J21" s="275"/>
      <c r="K21" s="279">
        <f>IF(OR(J21=0),0,(J21/(J21+L21)))</f>
        <v>0</v>
      </c>
      <c r="L21" s="275">
        <v>100</v>
      </c>
      <c r="M21" s="279">
        <f>IF(OR(L21=0),0,(L21/(J21+L21)))</f>
        <v>1</v>
      </c>
      <c r="N21" s="262">
        <f>K21+M21</f>
        <v>1</v>
      </c>
      <c r="O21" s="198" t="s">
        <v>33</v>
      </c>
      <c r="P21" s="198" t="s">
        <v>23</v>
      </c>
      <c r="Q21" s="149"/>
      <c r="R21" s="203"/>
      <c r="S21" s="203">
        <v>1150000</v>
      </c>
      <c r="T21" s="202">
        <f t="shared" si="3"/>
        <v>1150000</v>
      </c>
    </row>
    <row r="22" spans="1:20" ht="63.75" x14ac:dyDescent="0.25">
      <c r="A22" s="204" t="s">
        <v>18</v>
      </c>
      <c r="B22" s="197" t="s">
        <v>302</v>
      </c>
      <c r="C22" s="197"/>
      <c r="D22" s="198" t="s">
        <v>19</v>
      </c>
      <c r="E22" s="199" t="s">
        <v>20</v>
      </c>
      <c r="F22" s="271">
        <v>5117</v>
      </c>
      <c r="G22" s="200" t="s">
        <v>314</v>
      </c>
      <c r="H22" s="198" t="s">
        <v>265</v>
      </c>
      <c r="I22" s="198" t="s">
        <v>31</v>
      </c>
      <c r="J22" s="275">
        <v>100</v>
      </c>
      <c r="K22" s="279">
        <f t="shared" si="0"/>
        <v>1</v>
      </c>
      <c r="L22" s="275"/>
      <c r="M22" s="279">
        <f t="shared" si="1"/>
        <v>0</v>
      </c>
      <c r="N22" s="262">
        <f t="shared" si="2"/>
        <v>1</v>
      </c>
      <c r="O22" s="198" t="s">
        <v>30</v>
      </c>
      <c r="P22" s="198" t="s">
        <v>23</v>
      </c>
      <c r="Q22" s="149"/>
      <c r="R22" s="203">
        <v>750000</v>
      </c>
      <c r="S22" s="203"/>
      <c r="T22" s="202">
        <f t="shared" si="3"/>
        <v>750000</v>
      </c>
    </row>
    <row r="23" spans="1:20" ht="64.5" thickBot="1" x14ac:dyDescent="0.3">
      <c r="A23" s="204" t="s">
        <v>18</v>
      </c>
      <c r="B23" s="197" t="s">
        <v>302</v>
      </c>
      <c r="C23" s="197"/>
      <c r="D23" s="198" t="s">
        <v>19</v>
      </c>
      <c r="E23" s="199" t="s">
        <v>20</v>
      </c>
      <c r="F23" s="271">
        <v>5118</v>
      </c>
      <c r="G23" s="200" t="s">
        <v>315</v>
      </c>
      <c r="H23" s="198" t="s">
        <v>267</v>
      </c>
      <c r="I23" s="198" t="s">
        <v>281</v>
      </c>
      <c r="J23" s="275">
        <v>100</v>
      </c>
      <c r="K23" s="279">
        <f t="shared" si="0"/>
        <v>1</v>
      </c>
      <c r="L23" s="275"/>
      <c r="M23" s="279">
        <f t="shared" si="1"/>
        <v>0</v>
      </c>
      <c r="N23" s="262">
        <f t="shared" si="2"/>
        <v>1</v>
      </c>
      <c r="O23" s="198" t="s">
        <v>30</v>
      </c>
      <c r="P23" s="198" t="s">
        <v>23</v>
      </c>
      <c r="Q23" s="149"/>
      <c r="R23" s="203">
        <v>131733.45000000001</v>
      </c>
      <c r="S23" s="203"/>
      <c r="T23" s="202">
        <f t="shared" si="3"/>
        <v>131733.45000000001</v>
      </c>
    </row>
    <row r="24" spans="1:20" ht="63.75" x14ac:dyDescent="0.25">
      <c r="A24" s="204" t="s">
        <v>18</v>
      </c>
      <c r="B24" s="197" t="s">
        <v>302</v>
      </c>
      <c r="C24" s="197"/>
      <c r="D24" s="198" t="s">
        <v>19</v>
      </c>
      <c r="E24" s="199" t="s">
        <v>20</v>
      </c>
      <c r="F24" s="271">
        <v>51110</v>
      </c>
      <c r="G24" s="200" t="s">
        <v>316</v>
      </c>
      <c r="H24" s="198" t="s">
        <v>35</v>
      </c>
      <c r="I24" s="198" t="s">
        <v>282</v>
      </c>
      <c r="J24" s="275">
        <v>50</v>
      </c>
      <c r="K24" s="279">
        <f t="shared" si="0"/>
        <v>0.5</v>
      </c>
      <c r="L24" s="275">
        <v>50</v>
      </c>
      <c r="M24" s="279">
        <f t="shared" si="1"/>
        <v>0.5</v>
      </c>
      <c r="N24" s="262">
        <f t="shared" si="2"/>
        <v>1</v>
      </c>
      <c r="O24" s="189" t="s">
        <v>22</v>
      </c>
      <c r="P24" s="198" t="s">
        <v>23</v>
      </c>
      <c r="Q24" s="149"/>
      <c r="R24" s="203">
        <v>230000</v>
      </c>
      <c r="S24" s="203">
        <v>230000</v>
      </c>
      <c r="T24" s="202">
        <f t="shared" si="3"/>
        <v>460000</v>
      </c>
    </row>
    <row r="25" spans="1:20" ht="63.75" x14ac:dyDescent="0.25">
      <c r="A25" s="204" t="s">
        <v>18</v>
      </c>
      <c r="B25" s="197" t="s">
        <v>302</v>
      </c>
      <c r="C25" s="197"/>
      <c r="D25" s="198" t="s">
        <v>19</v>
      </c>
      <c r="E25" s="199" t="s">
        <v>20</v>
      </c>
      <c r="F25" s="271">
        <v>51111</v>
      </c>
      <c r="G25" s="200" t="s">
        <v>318</v>
      </c>
      <c r="H25" s="198" t="s">
        <v>36</v>
      </c>
      <c r="I25" s="198" t="s">
        <v>31</v>
      </c>
      <c r="J25" s="275">
        <v>50</v>
      </c>
      <c r="K25" s="279">
        <f>IF(OR(J25=0),0,(J25/(J25+L25)))</f>
        <v>0.5</v>
      </c>
      <c r="L25" s="275">
        <v>50</v>
      </c>
      <c r="M25" s="279">
        <f>IF(OR(L25=0),0,(L25/(J25+L25)))</f>
        <v>0.5</v>
      </c>
      <c r="N25" s="262">
        <f>K25+M25</f>
        <v>1</v>
      </c>
      <c r="O25" s="198" t="s">
        <v>33</v>
      </c>
      <c r="P25" s="198" t="s">
        <v>23</v>
      </c>
      <c r="Q25" s="149"/>
      <c r="R25" s="203">
        <v>1771750</v>
      </c>
      <c r="S25" s="203">
        <v>1771750</v>
      </c>
      <c r="T25" s="202">
        <f t="shared" si="3"/>
        <v>3543500</v>
      </c>
    </row>
    <row r="26" spans="1:20" ht="63.75" x14ac:dyDescent="0.25">
      <c r="A26" s="204" t="s">
        <v>18</v>
      </c>
      <c r="B26" s="197" t="s">
        <v>302</v>
      </c>
      <c r="C26" s="197"/>
      <c r="D26" s="198" t="s">
        <v>19</v>
      </c>
      <c r="E26" s="199" t="s">
        <v>20</v>
      </c>
      <c r="F26" s="271">
        <v>51112</v>
      </c>
      <c r="G26" s="200" t="s">
        <v>317</v>
      </c>
      <c r="H26" s="198" t="s">
        <v>268</v>
      </c>
      <c r="I26" s="198" t="s">
        <v>31</v>
      </c>
      <c r="J26" s="275">
        <v>100</v>
      </c>
      <c r="K26" s="279">
        <f t="shared" si="0"/>
        <v>1</v>
      </c>
      <c r="L26" s="275"/>
      <c r="M26" s="279">
        <f t="shared" si="1"/>
        <v>0</v>
      </c>
      <c r="N26" s="262">
        <f t="shared" si="2"/>
        <v>1</v>
      </c>
      <c r="O26" s="198" t="s">
        <v>30</v>
      </c>
      <c r="P26" s="198" t="s">
        <v>23</v>
      </c>
      <c r="Q26" s="149"/>
      <c r="R26" s="203">
        <v>750000</v>
      </c>
      <c r="S26" s="203"/>
      <c r="T26" s="202">
        <f t="shared" si="3"/>
        <v>750000</v>
      </c>
    </row>
    <row r="27" spans="1:20" ht="63.75" x14ac:dyDescent="0.25">
      <c r="A27" s="204" t="s">
        <v>18</v>
      </c>
      <c r="B27" s="197" t="s">
        <v>302</v>
      </c>
      <c r="C27" s="197"/>
      <c r="D27" s="198" t="s">
        <v>19</v>
      </c>
      <c r="E27" s="199" t="s">
        <v>20</v>
      </c>
      <c r="F27" s="271">
        <v>5119</v>
      </c>
      <c r="G27" s="200" t="s">
        <v>319</v>
      </c>
      <c r="H27" s="198" t="s">
        <v>230</v>
      </c>
      <c r="I27" s="198" t="s">
        <v>31</v>
      </c>
      <c r="J27" s="275"/>
      <c r="K27" s="279">
        <f t="shared" si="0"/>
        <v>0</v>
      </c>
      <c r="L27" s="275">
        <v>100</v>
      </c>
      <c r="M27" s="279">
        <f t="shared" si="1"/>
        <v>1</v>
      </c>
      <c r="N27" s="262">
        <f t="shared" si="2"/>
        <v>1</v>
      </c>
      <c r="O27" s="198" t="s">
        <v>33</v>
      </c>
      <c r="P27" s="198" t="s">
        <v>23</v>
      </c>
      <c r="Q27" s="149"/>
      <c r="R27" s="203"/>
      <c r="S27" s="203">
        <v>1500000</v>
      </c>
      <c r="T27" s="202">
        <f t="shared" si="3"/>
        <v>1500000</v>
      </c>
    </row>
    <row r="28" spans="1:20" ht="63.75" x14ac:dyDescent="0.25">
      <c r="A28" s="204" t="s">
        <v>39</v>
      </c>
      <c r="B28" s="197" t="s">
        <v>302</v>
      </c>
      <c r="C28" s="197"/>
      <c r="D28" s="198" t="s">
        <v>19</v>
      </c>
      <c r="E28" s="199" t="s">
        <v>20</v>
      </c>
      <c r="F28" s="271">
        <v>51114</v>
      </c>
      <c r="G28" s="200" t="s">
        <v>320</v>
      </c>
      <c r="H28" s="198" t="s">
        <v>40</v>
      </c>
      <c r="I28" s="198" t="s">
        <v>31</v>
      </c>
      <c r="J28" s="275"/>
      <c r="K28" s="279">
        <f t="shared" si="0"/>
        <v>0</v>
      </c>
      <c r="L28" s="275">
        <v>100</v>
      </c>
      <c r="M28" s="279">
        <f t="shared" si="1"/>
        <v>1</v>
      </c>
      <c r="N28" s="262">
        <f t="shared" si="2"/>
        <v>1</v>
      </c>
      <c r="O28" s="198" t="s">
        <v>33</v>
      </c>
      <c r="P28" s="198" t="s">
        <v>23</v>
      </c>
      <c r="Q28" s="149"/>
      <c r="R28" s="203"/>
      <c r="S28" s="203">
        <v>900000</v>
      </c>
      <c r="T28" s="202">
        <f t="shared" si="3"/>
        <v>900000</v>
      </c>
    </row>
    <row r="29" spans="1:20" ht="63.75" x14ac:dyDescent="0.25">
      <c r="A29" s="204" t="s">
        <v>39</v>
      </c>
      <c r="B29" s="197" t="s">
        <v>302</v>
      </c>
      <c r="C29" s="197"/>
      <c r="D29" s="198" t="s">
        <v>19</v>
      </c>
      <c r="E29" s="199" t="s">
        <v>20</v>
      </c>
      <c r="F29" s="271">
        <v>51115</v>
      </c>
      <c r="G29" s="200" t="s">
        <v>321</v>
      </c>
      <c r="H29" s="198" t="s">
        <v>41</v>
      </c>
      <c r="I29" s="198" t="s">
        <v>42</v>
      </c>
      <c r="J29" s="275">
        <v>100</v>
      </c>
      <c r="K29" s="279">
        <f t="shared" si="0"/>
        <v>1</v>
      </c>
      <c r="L29" s="275"/>
      <c r="M29" s="279">
        <f t="shared" si="1"/>
        <v>0</v>
      </c>
      <c r="N29" s="262">
        <f t="shared" si="2"/>
        <v>1</v>
      </c>
      <c r="O29" s="198" t="s">
        <v>33</v>
      </c>
      <c r="P29" s="198" t="s">
        <v>23</v>
      </c>
      <c r="Q29" s="149"/>
      <c r="R29" s="203">
        <v>420000</v>
      </c>
      <c r="S29" s="203"/>
      <c r="T29" s="202">
        <f t="shared" si="3"/>
        <v>420000</v>
      </c>
    </row>
    <row r="30" spans="1:20" ht="63.75" x14ac:dyDescent="0.25">
      <c r="A30" s="204" t="s">
        <v>18</v>
      </c>
      <c r="B30" s="197" t="s">
        <v>302</v>
      </c>
      <c r="C30" s="197"/>
      <c r="D30" s="198" t="s">
        <v>19</v>
      </c>
      <c r="E30" s="199" t="s">
        <v>20</v>
      </c>
      <c r="F30" s="271">
        <v>51116</v>
      </c>
      <c r="G30" s="200" t="s">
        <v>322</v>
      </c>
      <c r="H30" s="198" t="s">
        <v>43</v>
      </c>
      <c r="I30" s="198" t="s">
        <v>44</v>
      </c>
      <c r="J30" s="275">
        <v>50</v>
      </c>
      <c r="K30" s="279">
        <f t="shared" si="0"/>
        <v>0.5</v>
      </c>
      <c r="L30" s="275">
        <v>50</v>
      </c>
      <c r="M30" s="279">
        <f t="shared" si="1"/>
        <v>0.5</v>
      </c>
      <c r="N30" s="262">
        <f t="shared" si="2"/>
        <v>1</v>
      </c>
      <c r="O30" s="198" t="s">
        <v>33</v>
      </c>
      <c r="P30" s="198" t="s">
        <v>23</v>
      </c>
      <c r="Q30" s="149"/>
      <c r="R30" s="203">
        <v>150000</v>
      </c>
      <c r="S30" s="203">
        <v>150000</v>
      </c>
      <c r="T30" s="202">
        <f t="shared" si="3"/>
        <v>300000</v>
      </c>
    </row>
    <row r="31" spans="1:20" ht="63.75" x14ac:dyDescent="0.25">
      <c r="A31" s="204" t="s">
        <v>18</v>
      </c>
      <c r="B31" s="197" t="s">
        <v>302</v>
      </c>
      <c r="C31" s="197"/>
      <c r="D31" s="198" t="s">
        <v>19</v>
      </c>
      <c r="E31" s="199" t="s">
        <v>20</v>
      </c>
      <c r="F31" s="271">
        <v>51117</v>
      </c>
      <c r="G31" s="200" t="s">
        <v>323</v>
      </c>
      <c r="H31" s="198" t="s">
        <v>45</v>
      </c>
      <c r="I31" s="198" t="s">
        <v>31</v>
      </c>
      <c r="J31" s="275"/>
      <c r="K31" s="279">
        <f t="shared" si="0"/>
        <v>0</v>
      </c>
      <c r="L31" s="275">
        <v>100</v>
      </c>
      <c r="M31" s="279">
        <f t="shared" si="1"/>
        <v>1</v>
      </c>
      <c r="N31" s="262">
        <f t="shared" si="2"/>
        <v>1</v>
      </c>
      <c r="O31" s="198" t="s">
        <v>33</v>
      </c>
      <c r="P31" s="198" t="s">
        <v>23</v>
      </c>
      <c r="Q31" s="149"/>
      <c r="R31" s="203"/>
      <c r="S31" s="203">
        <v>200000</v>
      </c>
      <c r="T31" s="202">
        <f t="shared" si="3"/>
        <v>200000</v>
      </c>
    </row>
    <row r="32" spans="1:20" ht="63.75" x14ac:dyDescent="0.25">
      <c r="A32" s="204" t="s">
        <v>18</v>
      </c>
      <c r="B32" s="197" t="s">
        <v>302</v>
      </c>
      <c r="C32" s="197"/>
      <c r="D32" s="198" t="s">
        <v>19</v>
      </c>
      <c r="E32" s="199" t="s">
        <v>20</v>
      </c>
      <c r="F32" s="271">
        <v>51118</v>
      </c>
      <c r="G32" s="200" t="s">
        <v>324</v>
      </c>
      <c r="H32" s="198" t="s">
        <v>47</v>
      </c>
      <c r="I32" s="198" t="s">
        <v>44</v>
      </c>
      <c r="J32" s="275"/>
      <c r="K32" s="279">
        <f t="shared" si="0"/>
        <v>0</v>
      </c>
      <c r="L32" s="275">
        <v>100</v>
      </c>
      <c r="M32" s="279">
        <f t="shared" si="1"/>
        <v>1</v>
      </c>
      <c r="N32" s="262">
        <f t="shared" si="2"/>
        <v>1</v>
      </c>
      <c r="O32" s="198" t="s">
        <v>48</v>
      </c>
      <c r="P32" s="198" t="s">
        <v>23</v>
      </c>
      <c r="Q32" s="149"/>
      <c r="R32" s="203"/>
      <c r="S32" s="203">
        <v>500000</v>
      </c>
      <c r="T32" s="202">
        <f t="shared" si="3"/>
        <v>500000</v>
      </c>
    </row>
    <row r="33" spans="1:20" ht="63.75" x14ac:dyDescent="0.25">
      <c r="A33" s="204" t="s">
        <v>18</v>
      </c>
      <c r="B33" s="197" t="s">
        <v>302</v>
      </c>
      <c r="C33" s="197"/>
      <c r="D33" s="198" t="s">
        <v>19</v>
      </c>
      <c r="E33" s="199" t="s">
        <v>20</v>
      </c>
      <c r="F33" s="271">
        <v>51113</v>
      </c>
      <c r="G33" s="200" t="s">
        <v>325</v>
      </c>
      <c r="H33" s="198" t="s">
        <v>46</v>
      </c>
      <c r="I33" s="198" t="s">
        <v>44</v>
      </c>
      <c r="J33" s="275"/>
      <c r="K33" s="279">
        <f t="shared" si="0"/>
        <v>0</v>
      </c>
      <c r="L33" s="275">
        <v>100</v>
      </c>
      <c r="M33" s="279">
        <f t="shared" si="1"/>
        <v>1</v>
      </c>
      <c r="N33" s="262">
        <f t="shared" si="2"/>
        <v>1</v>
      </c>
      <c r="O33" s="198" t="s">
        <v>33</v>
      </c>
      <c r="P33" s="198" t="s">
        <v>23</v>
      </c>
      <c r="Q33" s="149"/>
      <c r="R33" s="203"/>
      <c r="S33" s="203">
        <v>170000</v>
      </c>
      <c r="T33" s="202">
        <f t="shared" si="3"/>
        <v>170000</v>
      </c>
    </row>
    <row r="34" spans="1:20" ht="76.5" x14ac:dyDescent="0.25">
      <c r="A34" s="204" t="s">
        <v>18</v>
      </c>
      <c r="B34" s="197" t="s">
        <v>302</v>
      </c>
      <c r="C34" s="197"/>
      <c r="D34" s="198" t="s">
        <v>19</v>
      </c>
      <c r="E34" s="199" t="s">
        <v>20</v>
      </c>
      <c r="F34" s="271">
        <v>51120</v>
      </c>
      <c r="G34" s="200" t="s">
        <v>326</v>
      </c>
      <c r="H34" s="198" t="s">
        <v>49</v>
      </c>
      <c r="I34" s="198" t="s">
        <v>283</v>
      </c>
      <c r="J34" s="275">
        <v>50</v>
      </c>
      <c r="K34" s="279">
        <f t="shared" si="0"/>
        <v>0.5</v>
      </c>
      <c r="L34" s="275">
        <v>50</v>
      </c>
      <c r="M34" s="279">
        <f t="shared" si="1"/>
        <v>0.5</v>
      </c>
      <c r="N34" s="262">
        <f t="shared" si="2"/>
        <v>1</v>
      </c>
      <c r="O34" s="198" t="s">
        <v>50</v>
      </c>
      <c r="P34" s="198" t="s">
        <v>23</v>
      </c>
      <c r="Q34" s="149"/>
      <c r="R34" s="203">
        <v>335000</v>
      </c>
      <c r="S34" s="203">
        <v>335000</v>
      </c>
      <c r="T34" s="202">
        <f t="shared" si="3"/>
        <v>670000</v>
      </c>
    </row>
    <row r="35" spans="1:20" ht="63.75" x14ac:dyDescent="0.25">
      <c r="A35" s="204" t="s">
        <v>18</v>
      </c>
      <c r="B35" s="197" t="s">
        <v>302</v>
      </c>
      <c r="C35" s="197"/>
      <c r="D35" s="198" t="s">
        <v>19</v>
      </c>
      <c r="E35" s="199" t="s">
        <v>37</v>
      </c>
      <c r="F35" s="271">
        <v>51121</v>
      </c>
      <c r="G35" s="200" t="s">
        <v>327</v>
      </c>
      <c r="H35" s="198" t="s">
        <v>219</v>
      </c>
      <c r="I35" s="198" t="s">
        <v>51</v>
      </c>
      <c r="J35" s="275">
        <v>0</v>
      </c>
      <c r="K35" s="279">
        <f t="shared" si="0"/>
        <v>0</v>
      </c>
      <c r="L35" s="275">
        <v>100</v>
      </c>
      <c r="M35" s="279">
        <f t="shared" si="1"/>
        <v>1</v>
      </c>
      <c r="N35" s="262">
        <f t="shared" si="2"/>
        <v>1</v>
      </c>
      <c r="O35" s="198" t="s">
        <v>50</v>
      </c>
      <c r="P35" s="198" t="s">
        <v>23</v>
      </c>
      <c r="Q35" s="149"/>
      <c r="R35" s="203"/>
      <c r="S35" s="203">
        <v>10100000</v>
      </c>
      <c r="T35" s="202">
        <f t="shared" si="3"/>
        <v>10100000</v>
      </c>
    </row>
    <row r="36" spans="1:20" ht="63.75" x14ac:dyDescent="0.25">
      <c r="A36" s="204" t="s">
        <v>18</v>
      </c>
      <c r="B36" s="197" t="s">
        <v>302</v>
      </c>
      <c r="C36" s="197"/>
      <c r="D36" s="198" t="s">
        <v>19</v>
      </c>
      <c r="E36" s="199" t="s">
        <v>20</v>
      </c>
      <c r="F36" s="271">
        <v>51122</v>
      </c>
      <c r="G36" s="200" t="s">
        <v>329</v>
      </c>
      <c r="H36" s="198" t="s">
        <v>266</v>
      </c>
      <c r="I36" s="198" t="s">
        <v>282</v>
      </c>
      <c r="J36" s="275"/>
      <c r="K36" s="279">
        <f t="shared" si="0"/>
        <v>0</v>
      </c>
      <c r="L36" s="275">
        <v>100</v>
      </c>
      <c r="M36" s="279">
        <f t="shared" si="1"/>
        <v>1</v>
      </c>
      <c r="N36" s="262">
        <f t="shared" si="2"/>
        <v>1</v>
      </c>
      <c r="O36" s="198" t="s">
        <v>30</v>
      </c>
      <c r="P36" s="198" t="s">
        <v>23</v>
      </c>
      <c r="Q36" s="149"/>
      <c r="R36" s="203"/>
      <c r="S36" s="203">
        <v>200000</v>
      </c>
      <c r="T36" s="202">
        <f t="shared" si="3"/>
        <v>200000</v>
      </c>
    </row>
    <row r="37" spans="1:20" ht="63.75" x14ac:dyDescent="0.25">
      <c r="A37" s="204" t="s">
        <v>18</v>
      </c>
      <c r="B37" s="197" t="s">
        <v>302</v>
      </c>
      <c r="C37" s="197"/>
      <c r="D37" s="198" t="s">
        <v>19</v>
      </c>
      <c r="E37" s="199" t="s">
        <v>20</v>
      </c>
      <c r="F37" s="271">
        <v>51123</v>
      </c>
      <c r="G37" s="200" t="s">
        <v>330</v>
      </c>
      <c r="H37" s="198" t="s">
        <v>216</v>
      </c>
      <c r="I37" s="198" t="s">
        <v>31</v>
      </c>
      <c r="J37" s="275">
        <v>50</v>
      </c>
      <c r="K37" s="279">
        <f t="shared" si="0"/>
        <v>0.5</v>
      </c>
      <c r="L37" s="275">
        <v>50</v>
      </c>
      <c r="M37" s="279">
        <f t="shared" si="1"/>
        <v>0.5</v>
      </c>
      <c r="N37" s="262">
        <f t="shared" si="2"/>
        <v>1</v>
      </c>
      <c r="O37" s="198" t="s">
        <v>30</v>
      </c>
      <c r="P37" s="198" t="s">
        <v>23</v>
      </c>
      <c r="Q37" s="149"/>
      <c r="R37" s="203">
        <v>1100000</v>
      </c>
      <c r="S37" s="203"/>
      <c r="T37" s="202">
        <f t="shared" si="3"/>
        <v>1100000</v>
      </c>
    </row>
    <row r="38" spans="1:20" ht="63.75" x14ac:dyDescent="0.25">
      <c r="A38" s="204" t="s">
        <v>18</v>
      </c>
      <c r="B38" s="197" t="s">
        <v>302</v>
      </c>
      <c r="C38" s="197"/>
      <c r="D38" s="198" t="s">
        <v>19</v>
      </c>
      <c r="E38" s="199" t="s">
        <v>20</v>
      </c>
      <c r="F38" s="272">
        <v>51132</v>
      </c>
      <c r="G38" s="200" t="s">
        <v>328</v>
      </c>
      <c r="H38" s="205" t="s">
        <v>52</v>
      </c>
      <c r="I38" s="198" t="s">
        <v>44</v>
      </c>
      <c r="J38" s="275">
        <v>50</v>
      </c>
      <c r="K38" s="279">
        <f>IF(OR(J38=0),0,(J38/(J38+L38)))</f>
        <v>0.5</v>
      </c>
      <c r="L38" s="275">
        <v>50</v>
      </c>
      <c r="M38" s="279">
        <f>IF(OR(L38=0),0,(L38/(J38+L38)))</f>
        <v>0.5</v>
      </c>
      <c r="N38" s="262">
        <f>K38+M38</f>
        <v>1</v>
      </c>
      <c r="O38" s="198" t="s">
        <v>53</v>
      </c>
      <c r="P38" s="198" t="s">
        <v>23</v>
      </c>
      <c r="Q38" s="149"/>
      <c r="R38" s="203">
        <v>2500000</v>
      </c>
      <c r="S38" s="203">
        <v>2500000</v>
      </c>
      <c r="T38" s="259">
        <f t="shared" si="3"/>
        <v>5000000</v>
      </c>
    </row>
    <row r="39" spans="1:20" ht="63.75" x14ac:dyDescent="0.25">
      <c r="A39" s="244" t="s">
        <v>18</v>
      </c>
      <c r="B39" s="254" t="s">
        <v>302</v>
      </c>
      <c r="C39" s="254"/>
      <c r="D39" s="247" t="s">
        <v>19</v>
      </c>
      <c r="E39" s="255" t="s">
        <v>37</v>
      </c>
      <c r="F39" s="273">
        <v>51124</v>
      </c>
      <c r="G39" s="256" t="s">
        <v>331</v>
      </c>
      <c r="H39" s="247" t="s">
        <v>269</v>
      </c>
      <c r="I39" s="247" t="s">
        <v>31</v>
      </c>
      <c r="J39" s="276">
        <v>100</v>
      </c>
      <c r="K39" s="280">
        <f t="shared" ref="K39:K42" si="4">IF(OR(J39=0),0,(J39/(J39+L39)))</f>
        <v>1</v>
      </c>
      <c r="L39" s="276"/>
      <c r="M39" s="280">
        <f t="shared" ref="M39:M42" si="5">IF(OR(L39=0),0,(L39/(J39+L39)))</f>
        <v>0</v>
      </c>
      <c r="N39" s="263">
        <f t="shared" ref="N39:N42" si="6">K39+M39</f>
        <v>1</v>
      </c>
      <c r="O39" s="247" t="s">
        <v>30</v>
      </c>
      <c r="P39" s="247" t="s">
        <v>23</v>
      </c>
      <c r="Q39" s="257"/>
      <c r="R39" s="258">
        <v>4000000</v>
      </c>
      <c r="S39" s="258"/>
      <c r="T39" s="253">
        <f t="shared" si="3"/>
        <v>4000000</v>
      </c>
    </row>
    <row r="40" spans="1:20" ht="63.75" x14ac:dyDescent="0.25">
      <c r="A40" s="204" t="s">
        <v>18</v>
      </c>
      <c r="B40" s="197" t="s">
        <v>302</v>
      </c>
      <c r="C40" s="197"/>
      <c r="D40" s="198" t="s">
        <v>19</v>
      </c>
      <c r="E40" s="199" t="s">
        <v>37</v>
      </c>
      <c r="F40" s="272">
        <v>51125</v>
      </c>
      <c r="G40" s="200" t="s">
        <v>332</v>
      </c>
      <c r="H40" s="198" t="s">
        <v>270</v>
      </c>
      <c r="I40" s="198" t="s">
        <v>29</v>
      </c>
      <c r="J40" s="275"/>
      <c r="K40" s="279">
        <f t="shared" si="4"/>
        <v>0</v>
      </c>
      <c r="L40" s="275">
        <v>100</v>
      </c>
      <c r="M40" s="279">
        <f t="shared" si="5"/>
        <v>1</v>
      </c>
      <c r="N40" s="262">
        <f t="shared" si="6"/>
        <v>1</v>
      </c>
      <c r="O40" s="198" t="s">
        <v>30</v>
      </c>
      <c r="P40" s="198" t="s">
        <v>23</v>
      </c>
      <c r="Q40" s="149"/>
      <c r="R40" s="203"/>
      <c r="S40" s="203">
        <v>1500000</v>
      </c>
      <c r="T40" s="202">
        <f t="shared" si="3"/>
        <v>1500000</v>
      </c>
    </row>
    <row r="41" spans="1:20" ht="63.75" x14ac:dyDescent="0.25">
      <c r="A41" s="204" t="s">
        <v>18</v>
      </c>
      <c r="B41" s="197" t="s">
        <v>302</v>
      </c>
      <c r="C41" s="197"/>
      <c r="D41" s="198" t="s">
        <v>19</v>
      </c>
      <c r="E41" s="199" t="s">
        <v>37</v>
      </c>
      <c r="F41" s="272">
        <f>+F40+1</f>
        <v>51126</v>
      </c>
      <c r="G41" s="200" t="s">
        <v>333</v>
      </c>
      <c r="H41" s="198" t="s">
        <v>217</v>
      </c>
      <c r="I41" s="198" t="s">
        <v>38</v>
      </c>
      <c r="J41" s="275"/>
      <c r="K41" s="279">
        <f t="shared" si="4"/>
        <v>0</v>
      </c>
      <c r="L41" s="275">
        <v>100</v>
      </c>
      <c r="M41" s="279">
        <f t="shared" si="5"/>
        <v>1</v>
      </c>
      <c r="N41" s="262">
        <f t="shared" si="6"/>
        <v>1</v>
      </c>
      <c r="O41" s="198" t="s">
        <v>30</v>
      </c>
      <c r="P41" s="198" t="s">
        <v>23</v>
      </c>
      <c r="Q41" s="149"/>
      <c r="R41" s="203"/>
      <c r="S41" s="203">
        <v>1000000</v>
      </c>
      <c r="T41" s="202">
        <f t="shared" si="3"/>
        <v>1000000</v>
      </c>
    </row>
    <row r="42" spans="1:20" ht="63.75" x14ac:dyDescent="0.25">
      <c r="A42" s="204" t="s">
        <v>18</v>
      </c>
      <c r="B42" s="197" t="s">
        <v>302</v>
      </c>
      <c r="C42" s="197"/>
      <c r="D42" s="198" t="s">
        <v>19</v>
      </c>
      <c r="E42" s="199" t="s">
        <v>37</v>
      </c>
      <c r="F42" s="272">
        <f>+F41+1</f>
        <v>51127</v>
      </c>
      <c r="G42" s="200" t="s">
        <v>334</v>
      </c>
      <c r="H42" s="198" t="s">
        <v>218</v>
      </c>
      <c r="I42" s="198" t="s">
        <v>29</v>
      </c>
      <c r="J42" s="275"/>
      <c r="K42" s="279">
        <f t="shared" si="4"/>
        <v>0</v>
      </c>
      <c r="L42" s="275">
        <v>100</v>
      </c>
      <c r="M42" s="279">
        <f t="shared" si="5"/>
        <v>1</v>
      </c>
      <c r="N42" s="262">
        <f t="shared" si="6"/>
        <v>1</v>
      </c>
      <c r="O42" s="198" t="s">
        <v>30</v>
      </c>
      <c r="P42" s="198" t="s">
        <v>23</v>
      </c>
      <c r="Q42" s="149"/>
      <c r="R42" s="203"/>
      <c r="S42" s="203">
        <v>150000</v>
      </c>
      <c r="T42" s="202">
        <f t="shared" si="3"/>
        <v>150000</v>
      </c>
    </row>
    <row r="43" spans="1:20" ht="76.5" x14ac:dyDescent="0.25">
      <c r="A43" s="204" t="s">
        <v>18</v>
      </c>
      <c r="B43" s="197" t="s">
        <v>302</v>
      </c>
      <c r="C43" s="197"/>
      <c r="D43" s="198" t="s">
        <v>19</v>
      </c>
      <c r="E43" s="199" t="s">
        <v>20</v>
      </c>
      <c r="F43" s="272">
        <f>+F42+1</f>
        <v>51128</v>
      </c>
      <c r="G43" s="200" t="s">
        <v>335</v>
      </c>
      <c r="H43" s="205" t="s">
        <v>209</v>
      </c>
      <c r="I43" s="198" t="s">
        <v>283</v>
      </c>
      <c r="J43" s="275">
        <v>50</v>
      </c>
      <c r="K43" s="279">
        <f t="shared" si="0"/>
        <v>0.5</v>
      </c>
      <c r="L43" s="275">
        <v>50</v>
      </c>
      <c r="M43" s="279">
        <f t="shared" si="1"/>
        <v>0.5</v>
      </c>
      <c r="N43" s="262">
        <f t="shared" si="2"/>
        <v>1</v>
      </c>
      <c r="O43" s="198" t="s">
        <v>208</v>
      </c>
      <c r="P43" s="198" t="s">
        <v>23</v>
      </c>
      <c r="Q43" s="149"/>
      <c r="R43" s="203">
        <v>165000</v>
      </c>
      <c r="S43" s="203">
        <v>165000</v>
      </c>
      <c r="T43" s="259">
        <f t="shared" si="3"/>
        <v>330000</v>
      </c>
    </row>
    <row r="44" spans="1:20" ht="76.5" x14ac:dyDescent="0.2">
      <c r="A44" s="244" t="s">
        <v>39</v>
      </c>
      <c r="B44" s="245" t="s">
        <v>303</v>
      </c>
      <c r="C44" s="246"/>
      <c r="D44" s="247" t="s">
        <v>97</v>
      </c>
      <c r="E44" s="248" t="s">
        <v>20</v>
      </c>
      <c r="F44" s="249">
        <v>4112</v>
      </c>
      <c r="G44" s="249" t="s">
        <v>338</v>
      </c>
      <c r="H44" s="247" t="s">
        <v>98</v>
      </c>
      <c r="I44" s="247" t="s">
        <v>283</v>
      </c>
      <c r="J44" s="276">
        <v>50</v>
      </c>
      <c r="K44" s="280">
        <f t="shared" si="0"/>
        <v>0.5</v>
      </c>
      <c r="L44" s="276">
        <v>50</v>
      </c>
      <c r="M44" s="280">
        <f t="shared" si="1"/>
        <v>0.5</v>
      </c>
      <c r="N44" s="263">
        <f t="shared" si="2"/>
        <v>1</v>
      </c>
      <c r="O44" s="247" t="s">
        <v>99</v>
      </c>
      <c r="P44" s="250" t="s">
        <v>100</v>
      </c>
      <c r="Q44" s="251" t="s">
        <v>101</v>
      </c>
      <c r="R44" s="252">
        <v>18212535.039999999</v>
      </c>
      <c r="S44" s="252">
        <v>18212535.039999999</v>
      </c>
      <c r="T44" s="253">
        <f t="shared" si="3"/>
        <v>36425070.079999998</v>
      </c>
    </row>
    <row r="45" spans="1:20" ht="76.5" x14ac:dyDescent="0.2">
      <c r="A45" s="204" t="s">
        <v>39</v>
      </c>
      <c r="B45" s="208" t="s">
        <v>303</v>
      </c>
      <c r="C45" s="210"/>
      <c r="D45" s="198" t="s">
        <v>102</v>
      </c>
      <c r="E45" s="211" t="s">
        <v>20</v>
      </c>
      <c r="F45" s="172">
        <v>4113</v>
      </c>
      <c r="G45" s="172" t="s">
        <v>339</v>
      </c>
      <c r="H45" s="198" t="s">
        <v>103</v>
      </c>
      <c r="I45" s="198" t="s">
        <v>283</v>
      </c>
      <c r="J45" s="275">
        <v>50</v>
      </c>
      <c r="K45" s="279">
        <f t="shared" si="0"/>
        <v>0.5</v>
      </c>
      <c r="L45" s="275">
        <v>50</v>
      </c>
      <c r="M45" s="279">
        <f t="shared" si="1"/>
        <v>0.5</v>
      </c>
      <c r="N45" s="262">
        <f t="shared" si="2"/>
        <v>1</v>
      </c>
      <c r="O45" s="198" t="s">
        <v>99</v>
      </c>
      <c r="P45" s="198" t="s">
        <v>104</v>
      </c>
      <c r="Q45" s="212" t="s">
        <v>101</v>
      </c>
      <c r="R45" s="209">
        <v>21808843.48</v>
      </c>
      <c r="S45" s="209">
        <v>21808843.48</v>
      </c>
      <c r="T45" s="202">
        <f t="shared" si="3"/>
        <v>43617686.960000001</v>
      </c>
    </row>
    <row r="46" spans="1:20" ht="76.5" x14ac:dyDescent="0.2">
      <c r="A46" s="204" t="s">
        <v>39</v>
      </c>
      <c r="B46" s="208" t="s">
        <v>303</v>
      </c>
      <c r="C46" s="210"/>
      <c r="D46" s="198" t="s">
        <v>105</v>
      </c>
      <c r="E46" s="211" t="s">
        <v>20</v>
      </c>
      <c r="F46" s="172">
        <v>4114</v>
      </c>
      <c r="G46" s="172" t="s">
        <v>340</v>
      </c>
      <c r="H46" s="198" t="s">
        <v>106</v>
      </c>
      <c r="I46" s="198" t="s">
        <v>283</v>
      </c>
      <c r="J46" s="275">
        <v>50</v>
      </c>
      <c r="K46" s="279">
        <f t="shared" si="0"/>
        <v>0.5</v>
      </c>
      <c r="L46" s="275">
        <v>50</v>
      </c>
      <c r="M46" s="279">
        <f t="shared" si="1"/>
        <v>0.5</v>
      </c>
      <c r="N46" s="262">
        <f t="shared" si="2"/>
        <v>1</v>
      </c>
      <c r="O46" s="198" t="s">
        <v>99</v>
      </c>
      <c r="P46" s="198" t="s">
        <v>107</v>
      </c>
      <c r="Q46" s="212" t="s">
        <v>101</v>
      </c>
      <c r="R46" s="209">
        <v>32723439.039999999</v>
      </c>
      <c r="S46" s="209">
        <v>32723439.039999999</v>
      </c>
      <c r="T46" s="202">
        <f t="shared" si="3"/>
        <v>65446878.079999998</v>
      </c>
    </row>
    <row r="47" spans="1:20" ht="77.25" thickBot="1" x14ac:dyDescent="0.25">
      <c r="A47" s="204" t="s">
        <v>39</v>
      </c>
      <c r="B47" s="208" t="s">
        <v>303</v>
      </c>
      <c r="C47" s="210"/>
      <c r="D47" s="198" t="s">
        <v>108</v>
      </c>
      <c r="E47" s="211" t="s">
        <v>20</v>
      </c>
      <c r="F47" s="172">
        <v>4115</v>
      </c>
      <c r="G47" s="172" t="s">
        <v>341</v>
      </c>
      <c r="H47" s="198" t="s">
        <v>109</v>
      </c>
      <c r="I47" s="198" t="s">
        <v>283</v>
      </c>
      <c r="J47" s="275">
        <v>50</v>
      </c>
      <c r="K47" s="279">
        <f t="shared" si="0"/>
        <v>0.5</v>
      </c>
      <c r="L47" s="275">
        <v>50</v>
      </c>
      <c r="M47" s="279">
        <f t="shared" si="1"/>
        <v>0.5</v>
      </c>
      <c r="N47" s="262">
        <f t="shared" si="2"/>
        <v>1</v>
      </c>
      <c r="O47" s="198" t="s">
        <v>99</v>
      </c>
      <c r="P47" s="198" t="s">
        <v>110</v>
      </c>
      <c r="Q47" s="212" t="s">
        <v>101</v>
      </c>
      <c r="R47" s="209">
        <v>134078521.88</v>
      </c>
      <c r="S47" s="209">
        <v>134078521.88</v>
      </c>
      <c r="T47" s="202">
        <f t="shared" si="3"/>
        <v>268157043.75999999</v>
      </c>
    </row>
    <row r="48" spans="1:20" ht="76.5" x14ac:dyDescent="0.2">
      <c r="A48" s="204" t="s">
        <v>39</v>
      </c>
      <c r="B48" s="208" t="s">
        <v>303</v>
      </c>
      <c r="C48" s="210"/>
      <c r="D48" s="198" t="s">
        <v>111</v>
      </c>
      <c r="E48" s="211" t="s">
        <v>20</v>
      </c>
      <c r="F48" s="172">
        <v>4116</v>
      </c>
      <c r="G48" s="172" t="s">
        <v>342</v>
      </c>
      <c r="H48" s="198" t="s">
        <v>112</v>
      </c>
      <c r="I48" s="198" t="s">
        <v>283</v>
      </c>
      <c r="J48" s="275">
        <v>50</v>
      </c>
      <c r="K48" s="279">
        <f t="shared" si="0"/>
        <v>0.5</v>
      </c>
      <c r="L48" s="275">
        <v>50</v>
      </c>
      <c r="M48" s="279">
        <f t="shared" si="1"/>
        <v>0.5</v>
      </c>
      <c r="N48" s="262">
        <f t="shared" si="2"/>
        <v>1</v>
      </c>
      <c r="O48" s="189" t="s">
        <v>22</v>
      </c>
      <c r="P48" s="198" t="s">
        <v>113</v>
      </c>
      <c r="Q48" s="212" t="s">
        <v>101</v>
      </c>
      <c r="R48" s="209">
        <v>14528400.1</v>
      </c>
      <c r="S48" s="209">
        <v>14528400.1</v>
      </c>
      <c r="T48" s="202">
        <f t="shared" si="3"/>
        <v>29056800.199999999</v>
      </c>
    </row>
    <row r="49" spans="1:20" ht="76.5" x14ac:dyDescent="0.2">
      <c r="A49" s="204" t="s">
        <v>39</v>
      </c>
      <c r="B49" s="208" t="s">
        <v>303</v>
      </c>
      <c r="C49" s="210"/>
      <c r="D49" s="198" t="s">
        <v>124</v>
      </c>
      <c r="E49" s="199" t="s">
        <v>37</v>
      </c>
      <c r="F49" s="172">
        <v>41117</v>
      </c>
      <c r="G49" s="172" t="s">
        <v>350</v>
      </c>
      <c r="H49" s="213" t="s">
        <v>125</v>
      </c>
      <c r="I49" s="198" t="s">
        <v>126</v>
      </c>
      <c r="J49" s="275">
        <v>50</v>
      </c>
      <c r="K49" s="279">
        <f>IF(OR(J49=0),0,(J49/(J49+L49)))</f>
        <v>0.5</v>
      </c>
      <c r="L49" s="275">
        <v>50</v>
      </c>
      <c r="M49" s="279">
        <f>IF(OR(L49=0),0,(L49/(J49+L49)))</f>
        <v>0.5</v>
      </c>
      <c r="N49" s="262">
        <f>K49+M49</f>
        <v>1</v>
      </c>
      <c r="O49" s="198" t="s">
        <v>127</v>
      </c>
      <c r="P49" s="198" t="s">
        <v>128</v>
      </c>
      <c r="Q49" s="212" t="s">
        <v>101</v>
      </c>
      <c r="R49" s="209">
        <v>2019851.105</v>
      </c>
      <c r="S49" s="209">
        <v>2019851.105</v>
      </c>
      <c r="T49" s="202">
        <f t="shared" si="3"/>
        <v>4039702.21</v>
      </c>
    </row>
    <row r="50" spans="1:20" ht="76.5" x14ac:dyDescent="0.2">
      <c r="A50" s="204" t="s">
        <v>39</v>
      </c>
      <c r="B50" s="208" t="s">
        <v>303</v>
      </c>
      <c r="C50" s="210"/>
      <c r="D50" s="198" t="s">
        <v>114</v>
      </c>
      <c r="E50" s="211" t="s">
        <v>20</v>
      </c>
      <c r="F50" s="172">
        <v>4117</v>
      </c>
      <c r="G50" s="172" t="s">
        <v>343</v>
      </c>
      <c r="H50" s="198" t="s">
        <v>115</v>
      </c>
      <c r="I50" s="198" t="s">
        <v>283</v>
      </c>
      <c r="J50" s="275">
        <v>50</v>
      </c>
      <c r="K50" s="279">
        <f t="shared" si="0"/>
        <v>0.5</v>
      </c>
      <c r="L50" s="275">
        <v>50</v>
      </c>
      <c r="M50" s="279">
        <f t="shared" si="1"/>
        <v>0.5</v>
      </c>
      <c r="N50" s="262">
        <f t="shared" si="2"/>
        <v>1</v>
      </c>
      <c r="O50" s="198" t="s">
        <v>99</v>
      </c>
      <c r="P50" s="198" t="s">
        <v>116</v>
      </c>
      <c r="Q50" s="212" t="s">
        <v>101</v>
      </c>
      <c r="R50" s="209">
        <v>44982099.469999999</v>
      </c>
      <c r="S50" s="209">
        <v>44982099.469999999</v>
      </c>
      <c r="T50" s="202">
        <f t="shared" si="3"/>
        <v>89964198.939999998</v>
      </c>
    </row>
    <row r="51" spans="1:20" ht="76.5" x14ac:dyDescent="0.2">
      <c r="A51" s="204" t="s">
        <v>39</v>
      </c>
      <c r="B51" s="208" t="s">
        <v>303</v>
      </c>
      <c r="C51" s="210"/>
      <c r="D51" s="198" t="s">
        <v>108</v>
      </c>
      <c r="E51" s="211" t="s">
        <v>20</v>
      </c>
      <c r="F51" s="172">
        <v>4118</v>
      </c>
      <c r="G51" s="172" t="s">
        <v>344</v>
      </c>
      <c r="H51" s="198" t="s">
        <v>117</v>
      </c>
      <c r="I51" s="198" t="s">
        <v>283</v>
      </c>
      <c r="J51" s="275">
        <v>50</v>
      </c>
      <c r="K51" s="279">
        <f t="shared" si="0"/>
        <v>0.5</v>
      </c>
      <c r="L51" s="275">
        <v>50</v>
      </c>
      <c r="M51" s="279">
        <f t="shared" si="1"/>
        <v>0.5</v>
      </c>
      <c r="N51" s="262">
        <f t="shared" si="2"/>
        <v>1</v>
      </c>
      <c r="O51" s="198" t="s">
        <v>99</v>
      </c>
      <c r="P51" s="212" t="s">
        <v>110</v>
      </c>
      <c r="Q51" s="212" t="s">
        <v>101</v>
      </c>
      <c r="R51" s="209">
        <v>1500000</v>
      </c>
      <c r="S51" s="209">
        <v>1500000</v>
      </c>
      <c r="T51" s="202">
        <f t="shared" si="3"/>
        <v>3000000</v>
      </c>
    </row>
    <row r="52" spans="1:20" ht="76.5" x14ac:dyDescent="0.2">
      <c r="A52" s="204" t="s">
        <v>39</v>
      </c>
      <c r="B52" s="208" t="s">
        <v>303</v>
      </c>
      <c r="C52" s="210"/>
      <c r="D52" s="198" t="s">
        <v>120</v>
      </c>
      <c r="E52" s="199" t="s">
        <v>37</v>
      </c>
      <c r="F52" s="214">
        <v>41116</v>
      </c>
      <c r="G52" s="172" t="s">
        <v>348</v>
      </c>
      <c r="H52" s="198" t="s">
        <v>255</v>
      </c>
      <c r="I52" s="198" t="s">
        <v>44</v>
      </c>
      <c r="J52" s="275">
        <v>50</v>
      </c>
      <c r="K52" s="279">
        <f>IF(OR(J52=0),0,(J52/(J52+L52)))</f>
        <v>0.5</v>
      </c>
      <c r="L52" s="275">
        <v>50</v>
      </c>
      <c r="M52" s="279">
        <f>IF(OR(L52=0),0,(L52/(J52+L52)))</f>
        <v>0.5</v>
      </c>
      <c r="N52" s="262">
        <f>K52+M52</f>
        <v>1</v>
      </c>
      <c r="O52" s="198" t="s">
        <v>99</v>
      </c>
      <c r="P52" s="198" t="s">
        <v>100</v>
      </c>
      <c r="Q52" s="198" t="s">
        <v>101</v>
      </c>
      <c r="R52" s="209">
        <v>48000000</v>
      </c>
      <c r="S52" s="209">
        <v>48000000</v>
      </c>
      <c r="T52" s="202">
        <f t="shared" si="3"/>
        <v>96000000</v>
      </c>
    </row>
    <row r="53" spans="1:20" ht="76.5" x14ac:dyDescent="0.2">
      <c r="A53" s="204" t="s">
        <v>39</v>
      </c>
      <c r="B53" s="208" t="s">
        <v>303</v>
      </c>
      <c r="C53" s="210"/>
      <c r="D53" s="198" t="s">
        <v>273</v>
      </c>
      <c r="E53" s="211" t="s">
        <v>20</v>
      </c>
      <c r="F53" s="172">
        <v>41110</v>
      </c>
      <c r="G53" s="172" t="s">
        <v>345</v>
      </c>
      <c r="H53" s="198" t="s">
        <v>272</v>
      </c>
      <c r="I53" s="198" t="s">
        <v>283</v>
      </c>
      <c r="J53" s="275">
        <v>50</v>
      </c>
      <c r="K53" s="279">
        <f t="shared" si="0"/>
        <v>0.5</v>
      </c>
      <c r="L53" s="275">
        <v>50</v>
      </c>
      <c r="M53" s="279">
        <f t="shared" si="1"/>
        <v>0.5</v>
      </c>
      <c r="N53" s="262">
        <f t="shared" si="2"/>
        <v>1</v>
      </c>
      <c r="O53" s="198" t="s">
        <v>99</v>
      </c>
      <c r="P53" s="212" t="s">
        <v>110</v>
      </c>
      <c r="Q53" s="212" t="s">
        <v>101</v>
      </c>
      <c r="R53" s="209">
        <v>1750000</v>
      </c>
      <c r="S53" s="209">
        <v>1750000</v>
      </c>
      <c r="T53" s="202">
        <f t="shared" si="3"/>
        <v>3500000</v>
      </c>
    </row>
    <row r="54" spans="1:20" ht="76.5" x14ac:dyDescent="0.2">
      <c r="A54" s="204" t="s">
        <v>39</v>
      </c>
      <c r="B54" s="208" t="s">
        <v>303</v>
      </c>
      <c r="C54" s="210"/>
      <c r="D54" s="198" t="s">
        <v>273</v>
      </c>
      <c r="E54" s="211" t="s">
        <v>20</v>
      </c>
      <c r="F54" s="172">
        <v>41111</v>
      </c>
      <c r="G54" s="172" t="s">
        <v>346</v>
      </c>
      <c r="H54" s="198" t="s">
        <v>118</v>
      </c>
      <c r="I54" s="198" t="s">
        <v>283</v>
      </c>
      <c r="J54" s="275">
        <v>50</v>
      </c>
      <c r="K54" s="279">
        <f t="shared" si="0"/>
        <v>0.5</v>
      </c>
      <c r="L54" s="275">
        <v>50</v>
      </c>
      <c r="M54" s="279">
        <f t="shared" si="1"/>
        <v>0.5</v>
      </c>
      <c r="N54" s="262">
        <f t="shared" si="2"/>
        <v>1</v>
      </c>
      <c r="O54" s="198" t="s">
        <v>99</v>
      </c>
      <c r="P54" s="212" t="s">
        <v>110</v>
      </c>
      <c r="Q54" s="212" t="s">
        <v>101</v>
      </c>
      <c r="R54" s="209">
        <v>3250000</v>
      </c>
      <c r="S54" s="209">
        <v>3250000</v>
      </c>
      <c r="T54" s="202">
        <f t="shared" si="3"/>
        <v>6500000</v>
      </c>
    </row>
    <row r="55" spans="1:20" ht="76.5" x14ac:dyDescent="0.2">
      <c r="A55" s="204" t="s">
        <v>39</v>
      </c>
      <c r="B55" s="208" t="s">
        <v>303</v>
      </c>
      <c r="C55" s="210"/>
      <c r="D55" s="198" t="s">
        <v>129</v>
      </c>
      <c r="E55" s="211" t="s">
        <v>37</v>
      </c>
      <c r="F55" s="172">
        <v>41119</v>
      </c>
      <c r="G55" s="172" t="s">
        <v>352</v>
      </c>
      <c r="H55" s="198" t="s">
        <v>132</v>
      </c>
      <c r="I55" s="198" t="s">
        <v>44</v>
      </c>
      <c r="J55" s="275"/>
      <c r="K55" s="279">
        <f>IF(OR(J55=0),0,(J55/(J55+L55)))</f>
        <v>0</v>
      </c>
      <c r="L55" s="275">
        <v>100</v>
      </c>
      <c r="M55" s="279">
        <f>IF(OR(L55=0),0,(L55/(J55+L55)))</f>
        <v>1</v>
      </c>
      <c r="N55" s="262">
        <f>K55+M55</f>
        <v>1</v>
      </c>
      <c r="O55" s="198" t="s">
        <v>127</v>
      </c>
      <c r="P55" s="198" t="s">
        <v>116</v>
      </c>
      <c r="Q55" s="215" t="s">
        <v>101</v>
      </c>
      <c r="R55" s="209">
        <v>20780119.170000002</v>
      </c>
      <c r="S55" s="209"/>
      <c r="T55" s="202">
        <f t="shared" si="3"/>
        <v>20780119.170000002</v>
      </c>
    </row>
    <row r="56" spans="1:20" ht="76.5" x14ac:dyDescent="0.2">
      <c r="A56" s="204" t="s">
        <v>39</v>
      </c>
      <c r="B56" s="208" t="s">
        <v>303</v>
      </c>
      <c r="C56" s="210"/>
      <c r="D56" s="198" t="s">
        <v>108</v>
      </c>
      <c r="E56" s="211" t="s">
        <v>20</v>
      </c>
      <c r="F56" s="172">
        <v>41113</v>
      </c>
      <c r="G56" s="172" t="s">
        <v>347</v>
      </c>
      <c r="H56" s="198" t="s">
        <v>119</v>
      </c>
      <c r="I56" s="198" t="s">
        <v>283</v>
      </c>
      <c r="J56" s="275">
        <v>50</v>
      </c>
      <c r="K56" s="279">
        <f t="shared" si="0"/>
        <v>0.5</v>
      </c>
      <c r="L56" s="275">
        <v>50</v>
      </c>
      <c r="M56" s="279">
        <f t="shared" si="1"/>
        <v>0.5</v>
      </c>
      <c r="N56" s="262">
        <f t="shared" si="2"/>
        <v>1</v>
      </c>
      <c r="O56" s="198" t="s">
        <v>99</v>
      </c>
      <c r="P56" s="198" t="s">
        <v>110</v>
      </c>
      <c r="Q56" s="212" t="s">
        <v>101</v>
      </c>
      <c r="R56" s="209">
        <v>2000000</v>
      </c>
      <c r="S56" s="209">
        <v>2000000</v>
      </c>
      <c r="T56" s="202">
        <f t="shared" si="3"/>
        <v>4000000</v>
      </c>
    </row>
    <row r="57" spans="1:20" ht="76.5" x14ac:dyDescent="0.2">
      <c r="A57" s="204" t="s">
        <v>39</v>
      </c>
      <c r="B57" s="208" t="s">
        <v>303</v>
      </c>
      <c r="C57" s="210"/>
      <c r="D57" s="198" t="s">
        <v>105</v>
      </c>
      <c r="E57" s="211" t="s">
        <v>20</v>
      </c>
      <c r="F57" s="172">
        <v>41114</v>
      </c>
      <c r="G57" s="172" t="s">
        <v>349</v>
      </c>
      <c r="H57" s="198" t="s">
        <v>123</v>
      </c>
      <c r="I57" s="198" t="s">
        <v>44</v>
      </c>
      <c r="J57" s="275">
        <v>50</v>
      </c>
      <c r="K57" s="279">
        <f t="shared" si="0"/>
        <v>0.5</v>
      </c>
      <c r="L57" s="275">
        <v>50</v>
      </c>
      <c r="M57" s="279">
        <f t="shared" si="1"/>
        <v>0.5</v>
      </c>
      <c r="N57" s="262">
        <f t="shared" si="2"/>
        <v>1</v>
      </c>
      <c r="O57" s="198" t="s">
        <v>99</v>
      </c>
      <c r="P57" s="198" t="s">
        <v>107</v>
      </c>
      <c r="Q57" s="212" t="s">
        <v>101</v>
      </c>
      <c r="R57" s="209">
        <v>30305956.614999998</v>
      </c>
      <c r="S57" s="209">
        <v>30305956.614999998</v>
      </c>
      <c r="T57" s="202">
        <f t="shared" si="3"/>
        <v>60611913.229999997</v>
      </c>
    </row>
    <row r="58" spans="1:20" ht="76.5" x14ac:dyDescent="0.2">
      <c r="A58" s="204" t="s">
        <v>39</v>
      </c>
      <c r="B58" s="208" t="s">
        <v>303</v>
      </c>
      <c r="C58" s="210"/>
      <c r="D58" s="198" t="s">
        <v>170</v>
      </c>
      <c r="E58" s="199" t="s">
        <v>37</v>
      </c>
      <c r="F58" s="172">
        <v>41120</v>
      </c>
      <c r="G58" s="216" t="s">
        <v>360</v>
      </c>
      <c r="H58" s="198" t="s">
        <v>365</v>
      </c>
      <c r="I58" s="198" t="s">
        <v>44</v>
      </c>
      <c r="J58" s="275">
        <v>100</v>
      </c>
      <c r="K58" s="279">
        <f>IF(OR(J58=0),0,(J58/(J58+L58)))</f>
        <v>1</v>
      </c>
      <c r="L58" s="275"/>
      <c r="M58" s="279">
        <f>IF(OR(L58=0),0,(L58/(J58+L58)))</f>
        <v>0</v>
      </c>
      <c r="N58" s="262">
        <f>K58+M58</f>
        <v>1</v>
      </c>
      <c r="O58" s="198" t="s">
        <v>127</v>
      </c>
      <c r="P58" s="198" t="s">
        <v>171</v>
      </c>
      <c r="Q58" s="215" t="s">
        <v>101</v>
      </c>
      <c r="R58" s="217">
        <v>14500000</v>
      </c>
      <c r="S58" s="217">
        <v>14500000</v>
      </c>
      <c r="T58" s="202">
        <f t="shared" si="3"/>
        <v>29000000</v>
      </c>
    </row>
    <row r="59" spans="1:20" ht="51" x14ac:dyDescent="0.2">
      <c r="A59" s="196" t="s">
        <v>81</v>
      </c>
      <c r="B59" s="208" t="s">
        <v>303</v>
      </c>
      <c r="C59" s="218"/>
      <c r="D59" s="198" t="s">
        <v>158</v>
      </c>
      <c r="E59" s="199" t="s">
        <v>37</v>
      </c>
      <c r="F59" s="172">
        <v>2121</v>
      </c>
      <c r="G59" s="172" t="s">
        <v>359</v>
      </c>
      <c r="H59" s="198" t="s">
        <v>159</v>
      </c>
      <c r="I59" s="198" t="s">
        <v>160</v>
      </c>
      <c r="J59" s="275"/>
      <c r="K59" s="279">
        <f>IF(OR(J59=0),0,(J59/(J59+L59)))</f>
        <v>0</v>
      </c>
      <c r="L59" s="275">
        <v>100</v>
      </c>
      <c r="M59" s="279">
        <f>IF(OR(L59=0),0,(L59/(J59+L59)))</f>
        <v>1</v>
      </c>
      <c r="N59" s="262">
        <f>K59+M59</f>
        <v>1</v>
      </c>
      <c r="O59" s="198" t="s">
        <v>140</v>
      </c>
      <c r="P59" s="219" t="s">
        <v>162</v>
      </c>
      <c r="Q59" s="198" t="s">
        <v>101</v>
      </c>
      <c r="R59" s="220"/>
      <c r="S59" s="209">
        <f>1965015.97-786006.39</f>
        <v>1179009.58</v>
      </c>
      <c r="T59" s="202">
        <f t="shared" si="3"/>
        <v>1179009.58</v>
      </c>
    </row>
    <row r="60" spans="1:20" ht="76.5" x14ac:dyDescent="0.2">
      <c r="A60" s="204" t="s">
        <v>39</v>
      </c>
      <c r="B60" s="208" t="s">
        <v>303</v>
      </c>
      <c r="C60" s="210"/>
      <c r="D60" s="198" t="s">
        <v>129</v>
      </c>
      <c r="E60" s="211" t="s">
        <v>20</v>
      </c>
      <c r="F60" s="172">
        <v>41115</v>
      </c>
      <c r="G60" s="172" t="s">
        <v>351</v>
      </c>
      <c r="H60" s="198" t="s">
        <v>130</v>
      </c>
      <c r="I60" s="198" t="s">
        <v>131</v>
      </c>
      <c r="J60" s="275">
        <v>50</v>
      </c>
      <c r="K60" s="279">
        <f t="shared" si="0"/>
        <v>0.5</v>
      </c>
      <c r="L60" s="275">
        <v>50</v>
      </c>
      <c r="M60" s="279">
        <f t="shared" si="1"/>
        <v>0.5</v>
      </c>
      <c r="N60" s="262">
        <f t="shared" si="2"/>
        <v>1</v>
      </c>
      <c r="O60" s="198" t="s">
        <v>127</v>
      </c>
      <c r="P60" s="198" t="s">
        <v>116</v>
      </c>
      <c r="Q60" s="212" t="s">
        <v>101</v>
      </c>
      <c r="R60" s="209">
        <v>90000000</v>
      </c>
      <c r="S60" s="209">
        <v>90000000</v>
      </c>
      <c r="T60" s="202">
        <f t="shared" si="3"/>
        <v>180000000</v>
      </c>
    </row>
    <row r="61" spans="1:20" ht="76.5" x14ac:dyDescent="0.2">
      <c r="A61" s="204" t="s">
        <v>18</v>
      </c>
      <c r="B61" s="208" t="s">
        <v>303</v>
      </c>
      <c r="C61" s="210"/>
      <c r="D61" s="198" t="s">
        <v>134</v>
      </c>
      <c r="E61" s="211" t="s">
        <v>20</v>
      </c>
      <c r="F61" s="172">
        <v>51122</v>
      </c>
      <c r="G61" s="172" t="s">
        <v>353</v>
      </c>
      <c r="H61" s="198" t="s">
        <v>135</v>
      </c>
      <c r="I61" s="198" t="s">
        <v>283</v>
      </c>
      <c r="J61" s="275">
        <v>50</v>
      </c>
      <c r="K61" s="279">
        <f t="shared" si="0"/>
        <v>0.5</v>
      </c>
      <c r="L61" s="275">
        <v>50</v>
      </c>
      <c r="M61" s="279">
        <f t="shared" si="1"/>
        <v>0.5</v>
      </c>
      <c r="N61" s="262">
        <f t="shared" si="2"/>
        <v>1</v>
      </c>
      <c r="O61" s="198" t="s">
        <v>50</v>
      </c>
      <c r="P61" s="198" t="s">
        <v>137</v>
      </c>
      <c r="Q61" s="212" t="s">
        <v>101</v>
      </c>
      <c r="R61" s="209">
        <v>28045758.274999999</v>
      </c>
      <c r="S61" s="209">
        <v>28045758.274999999</v>
      </c>
      <c r="T61" s="202">
        <f t="shared" si="3"/>
        <v>56091516.549999997</v>
      </c>
    </row>
    <row r="62" spans="1:20" ht="76.5" x14ac:dyDescent="0.2">
      <c r="A62" s="204" t="s">
        <v>81</v>
      </c>
      <c r="B62" s="208" t="s">
        <v>303</v>
      </c>
      <c r="C62" s="210"/>
      <c r="D62" s="198" t="s">
        <v>138</v>
      </c>
      <c r="E62" s="211" t="s">
        <v>20</v>
      </c>
      <c r="F62" s="172">
        <v>2122</v>
      </c>
      <c r="G62" s="172" t="s">
        <v>354</v>
      </c>
      <c r="H62" s="198" t="s">
        <v>139</v>
      </c>
      <c r="I62" s="198" t="s">
        <v>283</v>
      </c>
      <c r="J62" s="275">
        <v>50</v>
      </c>
      <c r="K62" s="279">
        <f t="shared" si="0"/>
        <v>0.5</v>
      </c>
      <c r="L62" s="275">
        <v>50</v>
      </c>
      <c r="M62" s="279">
        <f t="shared" si="1"/>
        <v>0.5</v>
      </c>
      <c r="N62" s="262">
        <f t="shared" si="2"/>
        <v>1</v>
      </c>
      <c r="O62" s="198" t="s">
        <v>140</v>
      </c>
      <c r="P62" s="198" t="s">
        <v>141</v>
      </c>
      <c r="Q62" s="212" t="s">
        <v>101</v>
      </c>
      <c r="R62" s="209">
        <v>1500000</v>
      </c>
      <c r="S62" s="209">
        <v>1500000</v>
      </c>
      <c r="T62" s="202">
        <f t="shared" si="3"/>
        <v>3000000</v>
      </c>
    </row>
    <row r="63" spans="1:20" ht="63.75" x14ac:dyDescent="0.2">
      <c r="A63" s="204" t="s">
        <v>39</v>
      </c>
      <c r="B63" s="208" t="s">
        <v>303</v>
      </c>
      <c r="C63" s="198"/>
      <c r="D63" s="198" t="s">
        <v>108</v>
      </c>
      <c r="E63" s="211" t="s">
        <v>20</v>
      </c>
      <c r="F63" s="172">
        <v>41121</v>
      </c>
      <c r="G63" s="216" t="s">
        <v>361</v>
      </c>
      <c r="H63" s="198" t="s">
        <v>214</v>
      </c>
      <c r="I63" s="198" t="s">
        <v>44</v>
      </c>
      <c r="J63" s="275">
        <v>50</v>
      </c>
      <c r="K63" s="279">
        <f>IF(OR(J63=0),0,(J63/(J63+L63)))</f>
        <v>0.5</v>
      </c>
      <c r="L63" s="275">
        <v>50</v>
      </c>
      <c r="M63" s="279">
        <f>IF(OR(L63=0),0,(L63/(J63+L63)))</f>
        <v>0.5</v>
      </c>
      <c r="N63" s="262">
        <f>K63+M63</f>
        <v>1</v>
      </c>
      <c r="O63" s="198" t="s">
        <v>30</v>
      </c>
      <c r="P63" s="212" t="s">
        <v>110</v>
      </c>
      <c r="Q63" s="212" t="s">
        <v>101</v>
      </c>
      <c r="R63" s="209"/>
      <c r="S63" s="209">
        <v>200000</v>
      </c>
      <c r="T63" s="202">
        <f t="shared" si="3"/>
        <v>200000</v>
      </c>
    </row>
    <row r="64" spans="1:20" ht="76.5" x14ac:dyDescent="0.2">
      <c r="A64" s="204" t="s">
        <v>39</v>
      </c>
      <c r="B64" s="208" t="s">
        <v>303</v>
      </c>
      <c r="C64" s="210"/>
      <c r="D64" s="198" t="s">
        <v>102</v>
      </c>
      <c r="E64" s="199" t="s">
        <v>37</v>
      </c>
      <c r="F64" s="172">
        <v>41121</v>
      </c>
      <c r="G64" s="216" t="s">
        <v>361</v>
      </c>
      <c r="H64" s="198" t="s">
        <v>213</v>
      </c>
      <c r="I64" s="198" t="s">
        <v>283</v>
      </c>
      <c r="J64" s="275">
        <v>50</v>
      </c>
      <c r="K64" s="279">
        <f t="shared" ref="K64:K65" si="7">IF(OR(J64=0),0,(J64/(J64+L64)))</f>
        <v>0.5</v>
      </c>
      <c r="L64" s="275">
        <v>50</v>
      </c>
      <c r="M64" s="279">
        <f t="shared" ref="M64:M65" si="8">IF(OR(L64=0),0,(L64/(J64+L64)))</f>
        <v>0.5</v>
      </c>
      <c r="N64" s="262">
        <f t="shared" ref="N64:N65" si="9">K64+M64</f>
        <v>1</v>
      </c>
      <c r="O64" s="198" t="s">
        <v>30</v>
      </c>
      <c r="P64" s="198" t="s">
        <v>104</v>
      </c>
      <c r="Q64" s="212" t="s">
        <v>101</v>
      </c>
      <c r="R64" s="209"/>
      <c r="S64" s="209">
        <v>200000</v>
      </c>
      <c r="T64" s="202">
        <f t="shared" si="3"/>
        <v>200000</v>
      </c>
    </row>
    <row r="65" spans="1:20" ht="76.5" x14ac:dyDescent="0.2">
      <c r="A65" s="204" t="s">
        <v>39</v>
      </c>
      <c r="B65" s="208" t="s">
        <v>303</v>
      </c>
      <c r="C65" s="210"/>
      <c r="D65" s="198" t="s">
        <v>222</v>
      </c>
      <c r="E65" s="211" t="s">
        <v>20</v>
      </c>
      <c r="F65" s="172">
        <v>41121</v>
      </c>
      <c r="G65" s="216" t="s">
        <v>361</v>
      </c>
      <c r="H65" s="198" t="s">
        <v>215</v>
      </c>
      <c r="I65" s="198" t="s">
        <v>283</v>
      </c>
      <c r="J65" s="275">
        <v>50</v>
      </c>
      <c r="K65" s="279">
        <f t="shared" si="7"/>
        <v>0.5</v>
      </c>
      <c r="L65" s="275">
        <v>50</v>
      </c>
      <c r="M65" s="279">
        <f t="shared" si="8"/>
        <v>0.5</v>
      </c>
      <c r="N65" s="262">
        <f t="shared" si="9"/>
        <v>1</v>
      </c>
      <c r="O65" s="198" t="s">
        <v>30</v>
      </c>
      <c r="P65" s="198" t="s">
        <v>116</v>
      </c>
      <c r="Q65" s="212" t="s">
        <v>101</v>
      </c>
      <c r="R65" s="209"/>
      <c r="S65" s="209">
        <v>200000</v>
      </c>
      <c r="T65" s="202">
        <f t="shared" si="3"/>
        <v>200000</v>
      </c>
    </row>
    <row r="66" spans="1:20" ht="51" x14ac:dyDescent="0.2">
      <c r="A66" s="204" t="s">
        <v>79</v>
      </c>
      <c r="B66" s="208" t="s">
        <v>303</v>
      </c>
      <c r="C66" s="210"/>
      <c r="D66" s="198" t="s">
        <v>142</v>
      </c>
      <c r="E66" s="211" t="s">
        <v>37</v>
      </c>
      <c r="F66" s="172">
        <v>1131</v>
      </c>
      <c r="G66" s="172" t="s">
        <v>355</v>
      </c>
      <c r="H66" s="205" t="s">
        <v>143</v>
      </c>
      <c r="I66" s="198" t="s">
        <v>144</v>
      </c>
      <c r="J66" s="275">
        <v>50</v>
      </c>
      <c r="K66" s="279">
        <f t="shared" si="0"/>
        <v>0.5</v>
      </c>
      <c r="L66" s="275">
        <v>50</v>
      </c>
      <c r="M66" s="279">
        <f t="shared" si="1"/>
        <v>0.5</v>
      </c>
      <c r="N66" s="262">
        <f t="shared" si="2"/>
        <v>1</v>
      </c>
      <c r="O66" s="198" t="s">
        <v>145</v>
      </c>
      <c r="P66" s="198" t="s">
        <v>146</v>
      </c>
      <c r="Q66" s="198" t="s">
        <v>101</v>
      </c>
      <c r="R66" s="209">
        <v>500000</v>
      </c>
      <c r="S66" s="209">
        <v>500000</v>
      </c>
      <c r="T66" s="202">
        <f t="shared" si="3"/>
        <v>1000000</v>
      </c>
    </row>
    <row r="67" spans="1:20" ht="76.5" x14ac:dyDescent="0.2">
      <c r="A67" s="204" t="s">
        <v>18</v>
      </c>
      <c r="B67" s="208" t="s">
        <v>303</v>
      </c>
      <c r="C67" s="210"/>
      <c r="D67" s="198" t="s">
        <v>147</v>
      </c>
      <c r="E67" s="211" t="s">
        <v>20</v>
      </c>
      <c r="F67" s="172">
        <v>51123</v>
      </c>
      <c r="G67" s="172" t="s">
        <v>356</v>
      </c>
      <c r="H67" s="198" t="s">
        <v>148</v>
      </c>
      <c r="I67" s="198" t="s">
        <v>283</v>
      </c>
      <c r="J67" s="275">
        <v>50</v>
      </c>
      <c r="K67" s="279">
        <f t="shared" si="0"/>
        <v>0.5</v>
      </c>
      <c r="L67" s="275">
        <v>50</v>
      </c>
      <c r="M67" s="279">
        <f t="shared" si="1"/>
        <v>0.5</v>
      </c>
      <c r="N67" s="262">
        <f t="shared" si="2"/>
        <v>1</v>
      </c>
      <c r="O67" s="198" t="s">
        <v>50</v>
      </c>
      <c r="P67" s="198" t="s">
        <v>149</v>
      </c>
      <c r="Q67" s="198" t="s">
        <v>101</v>
      </c>
      <c r="R67" s="209">
        <v>29920153.954999998</v>
      </c>
      <c r="S67" s="209">
        <v>29920153.954999998</v>
      </c>
      <c r="T67" s="202">
        <f t="shared" si="3"/>
        <v>59840307.909999996</v>
      </c>
    </row>
    <row r="68" spans="1:20" ht="76.5" x14ac:dyDescent="0.2">
      <c r="A68" s="204" t="s">
        <v>79</v>
      </c>
      <c r="B68" s="208" t="s">
        <v>303</v>
      </c>
      <c r="C68" s="210"/>
      <c r="D68" s="198" t="s">
        <v>150</v>
      </c>
      <c r="E68" s="211" t="s">
        <v>37</v>
      </c>
      <c r="F68" s="172">
        <v>1161</v>
      </c>
      <c r="G68" s="172" t="s">
        <v>357</v>
      </c>
      <c r="H68" s="198" t="s">
        <v>151</v>
      </c>
      <c r="I68" s="198" t="s">
        <v>283</v>
      </c>
      <c r="J68" s="275">
        <v>50</v>
      </c>
      <c r="K68" s="279">
        <f t="shared" si="0"/>
        <v>0.5</v>
      </c>
      <c r="L68" s="275">
        <v>50</v>
      </c>
      <c r="M68" s="279">
        <f t="shared" si="1"/>
        <v>0.5</v>
      </c>
      <c r="N68" s="262">
        <f t="shared" si="2"/>
        <v>1</v>
      </c>
      <c r="O68" s="198" t="s">
        <v>152</v>
      </c>
      <c r="P68" s="198" t="s">
        <v>153</v>
      </c>
      <c r="Q68" s="198" t="s">
        <v>101</v>
      </c>
      <c r="R68" s="209">
        <v>2806072.915</v>
      </c>
      <c r="S68" s="209">
        <v>2806072.915</v>
      </c>
      <c r="T68" s="202">
        <f t="shared" si="3"/>
        <v>5612145.8300000001</v>
      </c>
    </row>
    <row r="69" spans="1:20" ht="51" x14ac:dyDescent="0.2">
      <c r="A69" s="198" t="s">
        <v>79</v>
      </c>
      <c r="B69" s="208" t="s">
        <v>303</v>
      </c>
      <c r="C69" s="198"/>
      <c r="D69" s="198" t="s">
        <v>154</v>
      </c>
      <c r="E69" s="199" t="s">
        <v>37</v>
      </c>
      <c r="F69" s="172">
        <v>1141</v>
      </c>
      <c r="G69" s="172" t="s">
        <v>358</v>
      </c>
      <c r="H69" s="198" t="s">
        <v>155</v>
      </c>
      <c r="I69" s="198" t="s">
        <v>156</v>
      </c>
      <c r="J69" s="275">
        <v>50</v>
      </c>
      <c r="K69" s="279">
        <f t="shared" si="0"/>
        <v>0.5</v>
      </c>
      <c r="L69" s="275">
        <v>50</v>
      </c>
      <c r="M69" s="279">
        <f t="shared" si="1"/>
        <v>0.5</v>
      </c>
      <c r="N69" s="262">
        <f t="shared" si="2"/>
        <v>1</v>
      </c>
      <c r="O69" s="198" t="s">
        <v>157</v>
      </c>
      <c r="P69" s="198" t="s">
        <v>146</v>
      </c>
      <c r="Q69" s="198" t="s">
        <v>101</v>
      </c>
      <c r="R69" s="209">
        <v>34249880.094999999</v>
      </c>
      <c r="S69" s="209">
        <v>34249880.094999999</v>
      </c>
      <c r="T69" s="202">
        <f t="shared" si="3"/>
        <v>68499760.189999998</v>
      </c>
    </row>
    <row r="70" spans="1:20" ht="63.75" x14ac:dyDescent="0.2">
      <c r="A70" s="198" t="s">
        <v>39</v>
      </c>
      <c r="B70" s="208" t="s">
        <v>304</v>
      </c>
      <c r="C70" s="198"/>
      <c r="D70" s="198" t="s">
        <v>289</v>
      </c>
      <c r="E70" s="267" t="s">
        <v>37</v>
      </c>
      <c r="F70" s="216">
        <v>41122</v>
      </c>
      <c r="G70" s="172" t="s">
        <v>387</v>
      </c>
      <c r="H70" s="198" t="s">
        <v>231</v>
      </c>
      <c r="I70" s="198" t="s">
        <v>284</v>
      </c>
      <c r="J70" s="275">
        <v>100</v>
      </c>
      <c r="K70" s="279">
        <f>IF(OR(J70=0),0,(J70/(J70+L70)))</f>
        <v>1</v>
      </c>
      <c r="L70" s="275">
        <v>0</v>
      </c>
      <c r="M70" s="279">
        <f t="shared" si="1"/>
        <v>0</v>
      </c>
      <c r="N70" s="262">
        <f>K70+M70</f>
        <v>1</v>
      </c>
      <c r="O70" s="198" t="s">
        <v>287</v>
      </c>
      <c r="P70" s="198" t="s">
        <v>165</v>
      </c>
      <c r="Q70" s="198" t="s">
        <v>23</v>
      </c>
      <c r="R70" s="217"/>
      <c r="S70" s="217">
        <v>170000000</v>
      </c>
      <c r="T70" s="202">
        <f t="shared" si="3"/>
        <v>170000000</v>
      </c>
    </row>
    <row r="71" spans="1:20" ht="63.75" x14ac:dyDescent="0.2">
      <c r="A71" s="244" t="s">
        <v>39</v>
      </c>
      <c r="B71" s="245" t="s">
        <v>304</v>
      </c>
      <c r="C71" s="246"/>
      <c r="D71" s="247" t="s">
        <v>291</v>
      </c>
      <c r="E71" s="248" t="s">
        <v>37</v>
      </c>
      <c r="F71" s="266">
        <v>41123</v>
      </c>
      <c r="G71" s="249" t="s">
        <v>388</v>
      </c>
      <c r="H71" s="247" t="s">
        <v>290</v>
      </c>
      <c r="I71" s="247" t="s">
        <v>281</v>
      </c>
      <c r="J71" s="276"/>
      <c r="K71" s="280">
        <f t="shared" ref="K71:K125" si="10">IF(OR(J71=0),0,(J71/(J71+L71)))</f>
        <v>0</v>
      </c>
      <c r="L71" s="276">
        <v>100</v>
      </c>
      <c r="M71" s="280">
        <f t="shared" si="1"/>
        <v>1</v>
      </c>
      <c r="N71" s="263">
        <f t="shared" ref="N71:N124" si="11">K71+M71</f>
        <v>1</v>
      </c>
      <c r="O71" s="247" t="s">
        <v>99</v>
      </c>
      <c r="P71" s="247" t="s">
        <v>110</v>
      </c>
      <c r="Q71" s="251" t="s">
        <v>101</v>
      </c>
      <c r="R71" s="217"/>
      <c r="S71" s="217">
        <v>1500000</v>
      </c>
      <c r="T71" s="202">
        <f t="shared" si="3"/>
        <v>1500000</v>
      </c>
    </row>
    <row r="72" spans="1:20" ht="76.5" x14ac:dyDescent="0.2">
      <c r="A72" s="204" t="s">
        <v>39</v>
      </c>
      <c r="B72" s="208" t="s">
        <v>304</v>
      </c>
      <c r="C72" s="210"/>
      <c r="D72" s="198" t="s">
        <v>120</v>
      </c>
      <c r="E72" s="199" t="s">
        <v>37</v>
      </c>
      <c r="F72" s="172">
        <v>4119</v>
      </c>
      <c r="G72" s="200" t="s">
        <v>368</v>
      </c>
      <c r="H72" s="198" t="s">
        <v>121</v>
      </c>
      <c r="I72" s="198" t="s">
        <v>122</v>
      </c>
      <c r="J72" s="275">
        <v>50</v>
      </c>
      <c r="K72" s="279">
        <f>IF(OR(J72=0),0,(J72/(J72+L72)))</f>
        <v>0.5</v>
      </c>
      <c r="L72" s="275">
        <v>50</v>
      </c>
      <c r="M72" s="279">
        <f>IF(OR(L72=0),0,(L72/(J72+L72)))</f>
        <v>0.5</v>
      </c>
      <c r="N72" s="262">
        <f>K72+M72</f>
        <v>1</v>
      </c>
      <c r="O72" s="198" t="s">
        <v>99</v>
      </c>
      <c r="P72" s="198" t="s">
        <v>165</v>
      </c>
      <c r="Q72" s="198" t="s">
        <v>100</v>
      </c>
      <c r="R72" s="217">
        <v>7529275.7300000004</v>
      </c>
      <c r="S72" s="217">
        <v>7529275.7300000004</v>
      </c>
      <c r="T72" s="202">
        <f t="shared" si="3"/>
        <v>15058551.460000001</v>
      </c>
    </row>
    <row r="73" spans="1:20" ht="63.75" x14ac:dyDescent="0.2">
      <c r="A73" s="204" t="s">
        <v>39</v>
      </c>
      <c r="B73" s="208" t="s">
        <v>304</v>
      </c>
      <c r="C73" s="210"/>
      <c r="D73" s="198" t="s">
        <v>108</v>
      </c>
      <c r="E73" s="199" t="s">
        <v>37</v>
      </c>
      <c r="F73" s="216">
        <v>41124</v>
      </c>
      <c r="G73" s="200" t="s">
        <v>389</v>
      </c>
      <c r="H73" s="198" t="s">
        <v>224</v>
      </c>
      <c r="I73" s="198" t="s">
        <v>281</v>
      </c>
      <c r="J73" s="275">
        <v>50</v>
      </c>
      <c r="K73" s="279">
        <f>IF(OR(J73=0),0,(J73/(J73+L73)))</f>
        <v>0.5</v>
      </c>
      <c r="L73" s="275">
        <v>50</v>
      </c>
      <c r="M73" s="279">
        <f>IF(OR(L73=0),0,(L73/(J73+L73)))</f>
        <v>0.5</v>
      </c>
      <c r="N73" s="262">
        <f>K73+M73</f>
        <v>1</v>
      </c>
      <c r="O73" s="198" t="s">
        <v>99</v>
      </c>
      <c r="P73" s="198" t="s">
        <v>110</v>
      </c>
      <c r="Q73" s="212" t="s">
        <v>101</v>
      </c>
      <c r="R73" s="209">
        <v>7075753.5599999996</v>
      </c>
      <c r="S73" s="209"/>
      <c r="T73" s="202">
        <f t="shared" si="3"/>
        <v>7075753.5599999996</v>
      </c>
    </row>
    <row r="74" spans="1:20" ht="63.75" x14ac:dyDescent="0.2">
      <c r="A74" s="204" t="s">
        <v>39</v>
      </c>
      <c r="B74" s="208" t="s">
        <v>304</v>
      </c>
      <c r="C74" s="210"/>
      <c r="D74" s="198" t="s">
        <v>108</v>
      </c>
      <c r="E74" s="199" t="s">
        <v>37</v>
      </c>
      <c r="F74" s="172">
        <v>41122</v>
      </c>
      <c r="G74" s="200" t="s">
        <v>367</v>
      </c>
      <c r="H74" s="198" t="s">
        <v>285</v>
      </c>
      <c r="I74" s="198" t="s">
        <v>44</v>
      </c>
      <c r="J74" s="275">
        <v>0</v>
      </c>
      <c r="K74" s="279">
        <f>IF(OR(J74=0),0,(J74/(J74+L74)))</f>
        <v>0</v>
      </c>
      <c r="L74" s="275">
        <v>100</v>
      </c>
      <c r="M74" s="279">
        <f>IF(OR(L74=0),0,(L74/(J74+L74)))</f>
        <v>1</v>
      </c>
      <c r="N74" s="262">
        <f>K74+M74</f>
        <v>1</v>
      </c>
      <c r="O74" s="198" t="s">
        <v>99</v>
      </c>
      <c r="P74" s="198" t="s">
        <v>110</v>
      </c>
      <c r="Q74" s="212" t="s">
        <v>101</v>
      </c>
      <c r="R74" s="209"/>
      <c r="S74" s="209">
        <v>46350190.740000002</v>
      </c>
      <c r="T74" s="202">
        <f t="shared" si="3"/>
        <v>46350190.740000002</v>
      </c>
    </row>
    <row r="75" spans="1:20" ht="76.5" x14ac:dyDescent="0.2">
      <c r="A75" s="204" t="s">
        <v>39</v>
      </c>
      <c r="B75" s="208" t="s">
        <v>304</v>
      </c>
      <c r="C75" s="210"/>
      <c r="D75" s="198" t="s">
        <v>166</v>
      </c>
      <c r="E75" s="199" t="s">
        <v>37</v>
      </c>
      <c r="F75" s="216">
        <v>41125</v>
      </c>
      <c r="G75" s="200" t="s">
        <v>390</v>
      </c>
      <c r="H75" s="198" t="s">
        <v>123</v>
      </c>
      <c r="I75" s="198" t="s">
        <v>44</v>
      </c>
      <c r="J75" s="275">
        <v>50</v>
      </c>
      <c r="K75" s="279">
        <f t="shared" ref="K75" si="12">IF(OR(J75=0),0,(J75/(J75+L75)))</f>
        <v>0.5</v>
      </c>
      <c r="L75" s="275">
        <v>50</v>
      </c>
      <c r="M75" s="279">
        <f t="shared" ref="M75" si="13">IF(OR(L75=0),0,(L75/(J75+L75)))</f>
        <v>0.5</v>
      </c>
      <c r="N75" s="262">
        <f t="shared" ref="N75:N90" si="14">K75+M75</f>
        <v>1</v>
      </c>
      <c r="O75" s="198" t="s">
        <v>99</v>
      </c>
      <c r="P75" s="198" t="s">
        <v>107</v>
      </c>
      <c r="Q75" s="198" t="s">
        <v>167</v>
      </c>
      <c r="R75" s="217">
        <v>6750000</v>
      </c>
      <c r="S75" s="217">
        <v>6750000</v>
      </c>
      <c r="T75" s="202">
        <f t="shared" si="3"/>
        <v>13500000</v>
      </c>
    </row>
    <row r="76" spans="1:20" ht="63.75" x14ac:dyDescent="0.2">
      <c r="A76" s="204" t="s">
        <v>39</v>
      </c>
      <c r="B76" s="208" t="s">
        <v>304</v>
      </c>
      <c r="C76" s="210"/>
      <c r="D76" s="198" t="s">
        <v>108</v>
      </c>
      <c r="E76" s="211" t="s">
        <v>20</v>
      </c>
      <c r="F76" s="172">
        <v>41112</v>
      </c>
      <c r="G76" s="200" t="s">
        <v>366</v>
      </c>
      <c r="H76" s="198" t="s">
        <v>223</v>
      </c>
      <c r="I76" s="198" t="s">
        <v>281</v>
      </c>
      <c r="J76" s="275">
        <v>50</v>
      </c>
      <c r="K76" s="279">
        <f t="shared" si="10"/>
        <v>0.5</v>
      </c>
      <c r="L76" s="275">
        <v>50</v>
      </c>
      <c r="M76" s="279">
        <f t="shared" si="1"/>
        <v>0.5</v>
      </c>
      <c r="N76" s="262">
        <f t="shared" si="14"/>
        <v>1</v>
      </c>
      <c r="O76" s="198" t="s">
        <v>99</v>
      </c>
      <c r="P76" s="198" t="s">
        <v>110</v>
      </c>
      <c r="Q76" s="212" t="s">
        <v>101</v>
      </c>
      <c r="R76" s="209">
        <v>10000000</v>
      </c>
      <c r="S76" s="209">
        <v>10000000</v>
      </c>
      <c r="T76" s="202">
        <f t="shared" si="3"/>
        <v>20000000</v>
      </c>
    </row>
    <row r="77" spans="1:20" ht="64.5" thickBot="1" x14ac:dyDescent="0.25">
      <c r="A77" s="204" t="s">
        <v>39</v>
      </c>
      <c r="B77" s="208" t="s">
        <v>304</v>
      </c>
      <c r="C77" s="210"/>
      <c r="D77" s="198" t="s">
        <v>168</v>
      </c>
      <c r="E77" s="199" t="s">
        <v>37</v>
      </c>
      <c r="F77" s="216">
        <v>41126</v>
      </c>
      <c r="G77" s="200" t="s">
        <v>391</v>
      </c>
      <c r="H77" s="198" t="s">
        <v>293</v>
      </c>
      <c r="I77" s="198" t="s">
        <v>44</v>
      </c>
      <c r="J77" s="275">
        <v>100</v>
      </c>
      <c r="K77" s="279">
        <f t="shared" si="10"/>
        <v>1</v>
      </c>
      <c r="L77" s="275">
        <v>0</v>
      </c>
      <c r="M77" s="279">
        <f t="shared" si="1"/>
        <v>0</v>
      </c>
      <c r="N77" s="262">
        <f t="shared" si="14"/>
        <v>1</v>
      </c>
      <c r="O77" s="198" t="s">
        <v>99</v>
      </c>
      <c r="P77" s="198" t="s">
        <v>165</v>
      </c>
      <c r="Q77" s="221" t="s">
        <v>169</v>
      </c>
      <c r="R77" s="217"/>
      <c r="S77" s="217">
        <v>9264869.9900000002</v>
      </c>
      <c r="T77" s="202">
        <f t="shared" si="3"/>
        <v>9264869.9900000002</v>
      </c>
    </row>
    <row r="78" spans="1:20" ht="64.5" thickBot="1" x14ac:dyDescent="0.25">
      <c r="A78" s="204" t="s">
        <v>81</v>
      </c>
      <c r="B78" s="208" t="s">
        <v>304</v>
      </c>
      <c r="C78" s="210"/>
      <c r="D78" s="198" t="s">
        <v>288</v>
      </c>
      <c r="E78" s="199" t="s">
        <v>20</v>
      </c>
      <c r="F78" s="172">
        <v>21212</v>
      </c>
      <c r="G78" s="200" t="s">
        <v>370</v>
      </c>
      <c r="H78" s="198" t="s">
        <v>175</v>
      </c>
      <c r="I78" s="198" t="s">
        <v>286</v>
      </c>
      <c r="J78" s="275">
        <v>50</v>
      </c>
      <c r="K78" s="279">
        <f t="shared" si="10"/>
        <v>0.5</v>
      </c>
      <c r="L78" s="275">
        <v>50</v>
      </c>
      <c r="M78" s="279">
        <f t="shared" si="1"/>
        <v>0.5</v>
      </c>
      <c r="N78" s="262">
        <f t="shared" si="14"/>
        <v>1</v>
      </c>
      <c r="O78" s="189" t="s">
        <v>22</v>
      </c>
      <c r="P78" s="198" t="s">
        <v>173</v>
      </c>
      <c r="Q78" s="198" t="s">
        <v>174</v>
      </c>
      <c r="R78" s="209">
        <v>6125000</v>
      </c>
      <c r="S78" s="209">
        <v>6125000</v>
      </c>
      <c r="T78" s="202">
        <f t="shared" si="3"/>
        <v>12250000</v>
      </c>
    </row>
    <row r="79" spans="1:20" ht="63.75" x14ac:dyDescent="0.2">
      <c r="A79" s="204" t="s">
        <v>81</v>
      </c>
      <c r="B79" s="208" t="s">
        <v>304</v>
      </c>
      <c r="C79" s="210"/>
      <c r="D79" s="198" t="s">
        <v>288</v>
      </c>
      <c r="E79" s="199" t="s">
        <v>20</v>
      </c>
      <c r="F79" s="172">
        <v>21213</v>
      </c>
      <c r="G79" s="200" t="s">
        <v>371</v>
      </c>
      <c r="H79" s="198" t="s">
        <v>297</v>
      </c>
      <c r="I79" s="198" t="s">
        <v>286</v>
      </c>
      <c r="J79" s="275">
        <v>50</v>
      </c>
      <c r="K79" s="279">
        <f t="shared" si="10"/>
        <v>0.5</v>
      </c>
      <c r="L79" s="275">
        <v>50</v>
      </c>
      <c r="M79" s="279">
        <f t="shared" ref="M79:M125" si="15">IF(OR(L79=0),0,(L79/(J79+L79)))</f>
        <v>0.5</v>
      </c>
      <c r="N79" s="262">
        <f t="shared" si="14"/>
        <v>1</v>
      </c>
      <c r="O79" s="189" t="s">
        <v>22</v>
      </c>
      <c r="P79" s="198" t="s">
        <v>173</v>
      </c>
      <c r="Q79" s="198" t="s">
        <v>174</v>
      </c>
      <c r="R79" s="209">
        <v>5350000</v>
      </c>
      <c r="S79" s="209">
        <v>5350000</v>
      </c>
      <c r="T79" s="202">
        <f t="shared" ref="T79:T124" si="16">+R79+S79</f>
        <v>10700000</v>
      </c>
    </row>
    <row r="80" spans="1:20" ht="89.25" x14ac:dyDescent="0.2">
      <c r="A80" s="204" t="s">
        <v>81</v>
      </c>
      <c r="B80" s="208" t="s">
        <v>304</v>
      </c>
      <c r="C80" s="210"/>
      <c r="D80" s="198" t="s">
        <v>288</v>
      </c>
      <c r="E80" s="199" t="s">
        <v>20</v>
      </c>
      <c r="F80" s="172">
        <v>21214</v>
      </c>
      <c r="G80" s="200" t="s">
        <v>372</v>
      </c>
      <c r="H80" s="198" t="s">
        <v>177</v>
      </c>
      <c r="I80" s="198" t="s">
        <v>286</v>
      </c>
      <c r="J80" s="275">
        <v>50</v>
      </c>
      <c r="K80" s="279">
        <f t="shared" si="10"/>
        <v>0.5</v>
      </c>
      <c r="L80" s="275">
        <v>50</v>
      </c>
      <c r="M80" s="279">
        <f t="shared" si="15"/>
        <v>0.5</v>
      </c>
      <c r="N80" s="262">
        <f t="shared" si="14"/>
        <v>1</v>
      </c>
      <c r="O80" s="198" t="s">
        <v>178</v>
      </c>
      <c r="P80" s="198" t="s">
        <v>173</v>
      </c>
      <c r="Q80" s="198" t="s">
        <v>174</v>
      </c>
      <c r="R80" s="209">
        <v>20570003.445</v>
      </c>
      <c r="S80" s="209">
        <v>20570003.445</v>
      </c>
      <c r="T80" s="202">
        <f t="shared" si="16"/>
        <v>41140006.890000001</v>
      </c>
    </row>
    <row r="81" spans="1:20" ht="90" thickBot="1" x14ac:dyDescent="0.25">
      <c r="A81" s="204" t="s">
        <v>81</v>
      </c>
      <c r="B81" s="208" t="s">
        <v>304</v>
      </c>
      <c r="C81" s="210"/>
      <c r="D81" s="198" t="s">
        <v>179</v>
      </c>
      <c r="E81" s="199" t="s">
        <v>37</v>
      </c>
      <c r="F81" s="172">
        <v>2124</v>
      </c>
      <c r="G81" s="200" t="s">
        <v>373</v>
      </c>
      <c r="H81" s="198" t="s">
        <v>180</v>
      </c>
      <c r="I81" s="198" t="s">
        <v>286</v>
      </c>
      <c r="J81" s="275">
        <v>50</v>
      </c>
      <c r="K81" s="279">
        <f t="shared" si="10"/>
        <v>0.5</v>
      </c>
      <c r="L81" s="275">
        <v>50</v>
      </c>
      <c r="M81" s="279">
        <f t="shared" si="15"/>
        <v>0.5</v>
      </c>
      <c r="N81" s="262">
        <f t="shared" si="14"/>
        <v>1</v>
      </c>
      <c r="O81" s="198" t="s">
        <v>178</v>
      </c>
      <c r="P81" s="198" t="s">
        <v>173</v>
      </c>
      <c r="Q81" s="198" t="s">
        <v>174</v>
      </c>
      <c r="R81" s="209">
        <v>10696150.960000001</v>
      </c>
      <c r="S81" s="209">
        <v>10696150.960000001</v>
      </c>
      <c r="T81" s="202">
        <f t="shared" si="16"/>
        <v>21392301.920000002</v>
      </c>
    </row>
    <row r="82" spans="1:20" ht="76.5" x14ac:dyDescent="0.2">
      <c r="A82" s="204" t="s">
        <v>81</v>
      </c>
      <c r="B82" s="208" t="s">
        <v>304</v>
      </c>
      <c r="C82" s="210"/>
      <c r="D82" s="198" t="s">
        <v>179</v>
      </c>
      <c r="E82" s="199" t="s">
        <v>20</v>
      </c>
      <c r="F82" s="172">
        <v>2125</v>
      </c>
      <c r="G82" s="200" t="s">
        <v>374</v>
      </c>
      <c r="H82" s="198" t="s">
        <v>298</v>
      </c>
      <c r="I82" s="198" t="s">
        <v>286</v>
      </c>
      <c r="J82" s="275">
        <v>50</v>
      </c>
      <c r="K82" s="279">
        <f t="shared" si="10"/>
        <v>0.5</v>
      </c>
      <c r="L82" s="275">
        <v>50</v>
      </c>
      <c r="M82" s="279">
        <f t="shared" si="15"/>
        <v>0.5</v>
      </c>
      <c r="N82" s="262">
        <f t="shared" si="14"/>
        <v>1</v>
      </c>
      <c r="O82" s="189" t="s">
        <v>22</v>
      </c>
      <c r="P82" s="198" t="s">
        <v>173</v>
      </c>
      <c r="Q82" s="198" t="s">
        <v>174</v>
      </c>
      <c r="R82" s="209">
        <v>24700000</v>
      </c>
      <c r="S82" s="209">
        <v>24700000</v>
      </c>
      <c r="T82" s="202">
        <f t="shared" si="16"/>
        <v>49400000</v>
      </c>
    </row>
    <row r="83" spans="1:20" ht="63.75" x14ac:dyDescent="0.2">
      <c r="A83" s="204" t="s">
        <v>81</v>
      </c>
      <c r="B83" s="208" t="s">
        <v>304</v>
      </c>
      <c r="C83" s="210"/>
      <c r="D83" s="198" t="s">
        <v>288</v>
      </c>
      <c r="E83" s="199" t="s">
        <v>20</v>
      </c>
      <c r="F83" s="172">
        <v>2123</v>
      </c>
      <c r="G83" s="200" t="s">
        <v>369</v>
      </c>
      <c r="H83" s="198" t="s">
        <v>296</v>
      </c>
      <c r="I83" s="198" t="s">
        <v>286</v>
      </c>
      <c r="J83" s="275">
        <v>50</v>
      </c>
      <c r="K83" s="279">
        <f t="shared" si="10"/>
        <v>0.5</v>
      </c>
      <c r="L83" s="275">
        <v>50</v>
      </c>
      <c r="M83" s="279">
        <f t="shared" si="15"/>
        <v>0.5</v>
      </c>
      <c r="N83" s="262">
        <f t="shared" si="14"/>
        <v>1</v>
      </c>
      <c r="O83" s="198" t="s">
        <v>50</v>
      </c>
      <c r="P83" s="198" t="s">
        <v>173</v>
      </c>
      <c r="Q83" s="198" t="s">
        <v>174</v>
      </c>
      <c r="R83" s="209">
        <v>98747282.5</v>
      </c>
      <c r="S83" s="209">
        <v>98747282.5</v>
      </c>
      <c r="T83" s="202">
        <f t="shared" si="16"/>
        <v>197494565</v>
      </c>
    </row>
    <row r="84" spans="1:20" ht="76.5" x14ac:dyDescent="0.2">
      <c r="A84" s="204" t="s">
        <v>81</v>
      </c>
      <c r="B84" s="208" t="s">
        <v>304</v>
      </c>
      <c r="C84" s="210"/>
      <c r="D84" s="198" t="s">
        <v>179</v>
      </c>
      <c r="E84" s="199" t="s">
        <v>37</v>
      </c>
      <c r="F84" s="172">
        <v>2126</v>
      </c>
      <c r="G84" s="200" t="s">
        <v>375</v>
      </c>
      <c r="H84" s="198" t="s">
        <v>181</v>
      </c>
      <c r="I84" s="198" t="s">
        <v>286</v>
      </c>
      <c r="J84" s="275">
        <v>50</v>
      </c>
      <c r="K84" s="279">
        <f t="shared" si="10"/>
        <v>0.5</v>
      </c>
      <c r="L84" s="275">
        <v>50</v>
      </c>
      <c r="M84" s="279">
        <f t="shared" si="15"/>
        <v>0.5</v>
      </c>
      <c r="N84" s="262">
        <f t="shared" si="14"/>
        <v>1</v>
      </c>
      <c r="O84" s="198" t="s">
        <v>140</v>
      </c>
      <c r="P84" s="198" t="s">
        <v>173</v>
      </c>
      <c r="Q84" s="198" t="s">
        <v>174</v>
      </c>
      <c r="R84" s="209">
        <v>2250000</v>
      </c>
      <c r="S84" s="209">
        <v>2250000</v>
      </c>
      <c r="T84" s="202">
        <f t="shared" si="16"/>
        <v>4500000</v>
      </c>
    </row>
    <row r="85" spans="1:20" ht="76.5" x14ac:dyDescent="0.2">
      <c r="A85" s="204" t="s">
        <v>81</v>
      </c>
      <c r="B85" s="208" t="s">
        <v>304</v>
      </c>
      <c r="C85" s="210"/>
      <c r="D85" s="198" t="s">
        <v>179</v>
      </c>
      <c r="E85" s="199" t="s">
        <v>37</v>
      </c>
      <c r="F85" s="172">
        <v>2127</v>
      </c>
      <c r="G85" s="200" t="s">
        <v>376</v>
      </c>
      <c r="H85" s="198" t="s">
        <v>182</v>
      </c>
      <c r="I85" s="198" t="s">
        <v>183</v>
      </c>
      <c r="J85" s="275">
        <v>50</v>
      </c>
      <c r="K85" s="279">
        <f t="shared" si="10"/>
        <v>0.5</v>
      </c>
      <c r="L85" s="275">
        <v>50</v>
      </c>
      <c r="M85" s="279">
        <f t="shared" si="15"/>
        <v>0.5</v>
      </c>
      <c r="N85" s="262">
        <f t="shared" si="14"/>
        <v>1</v>
      </c>
      <c r="O85" s="198" t="s">
        <v>184</v>
      </c>
      <c r="P85" s="198" t="s">
        <v>173</v>
      </c>
      <c r="Q85" s="198" t="s">
        <v>174</v>
      </c>
      <c r="R85" s="209">
        <v>12597434</v>
      </c>
      <c r="S85" s="209">
        <v>12597434</v>
      </c>
      <c r="T85" s="202">
        <f t="shared" si="16"/>
        <v>25194868</v>
      </c>
    </row>
    <row r="86" spans="1:20" ht="76.5" x14ac:dyDescent="0.2">
      <c r="A86" s="204" t="s">
        <v>81</v>
      </c>
      <c r="B86" s="208" t="s">
        <v>304</v>
      </c>
      <c r="C86" s="210"/>
      <c r="D86" s="198" t="s">
        <v>179</v>
      </c>
      <c r="E86" s="199" t="s">
        <v>37</v>
      </c>
      <c r="F86" s="172">
        <v>21210</v>
      </c>
      <c r="G86" s="200" t="s">
        <v>377</v>
      </c>
      <c r="H86" s="198" t="s">
        <v>185</v>
      </c>
      <c r="I86" s="198" t="s">
        <v>286</v>
      </c>
      <c r="J86" s="275"/>
      <c r="K86" s="279">
        <f t="shared" si="10"/>
        <v>0</v>
      </c>
      <c r="L86" s="275">
        <v>100</v>
      </c>
      <c r="M86" s="279">
        <f t="shared" si="15"/>
        <v>1</v>
      </c>
      <c r="N86" s="262">
        <f t="shared" si="14"/>
        <v>1</v>
      </c>
      <c r="O86" s="198" t="s">
        <v>140</v>
      </c>
      <c r="P86" s="198" t="s">
        <v>173</v>
      </c>
      <c r="Q86" s="198" t="s">
        <v>174</v>
      </c>
      <c r="R86" s="209"/>
      <c r="S86" s="209">
        <v>15564595.59</v>
      </c>
      <c r="T86" s="202">
        <f t="shared" si="16"/>
        <v>15564595.59</v>
      </c>
    </row>
    <row r="87" spans="1:20" ht="76.5" x14ac:dyDescent="0.2">
      <c r="A87" s="204" t="s">
        <v>81</v>
      </c>
      <c r="B87" s="208" t="s">
        <v>304</v>
      </c>
      <c r="C87" s="210"/>
      <c r="D87" s="198" t="s">
        <v>179</v>
      </c>
      <c r="E87" s="199" t="s">
        <v>37</v>
      </c>
      <c r="F87" s="172">
        <v>21211</v>
      </c>
      <c r="G87" s="200" t="s">
        <v>386</v>
      </c>
      <c r="H87" s="198" t="s">
        <v>186</v>
      </c>
      <c r="I87" s="198" t="s">
        <v>286</v>
      </c>
      <c r="J87" s="275">
        <v>100</v>
      </c>
      <c r="K87" s="279">
        <f t="shared" si="10"/>
        <v>1</v>
      </c>
      <c r="L87" s="275">
        <v>0</v>
      </c>
      <c r="M87" s="279">
        <f t="shared" si="15"/>
        <v>0</v>
      </c>
      <c r="N87" s="262">
        <f t="shared" si="14"/>
        <v>1</v>
      </c>
      <c r="O87" s="198" t="s">
        <v>140</v>
      </c>
      <c r="P87" s="198" t="s">
        <v>173</v>
      </c>
      <c r="Q87" s="198" t="s">
        <v>174</v>
      </c>
      <c r="R87" s="209">
        <v>33000000</v>
      </c>
      <c r="S87" s="209"/>
      <c r="T87" s="202">
        <f t="shared" si="16"/>
        <v>33000000</v>
      </c>
    </row>
    <row r="88" spans="1:20" ht="76.5" x14ac:dyDescent="0.2">
      <c r="A88" s="204" t="s">
        <v>39</v>
      </c>
      <c r="B88" s="208" t="s">
        <v>304</v>
      </c>
      <c r="C88" s="210"/>
      <c r="D88" s="198" t="s">
        <v>166</v>
      </c>
      <c r="E88" s="199" t="s">
        <v>37</v>
      </c>
      <c r="F88" s="216">
        <v>41127</v>
      </c>
      <c r="G88" s="200" t="s">
        <v>392</v>
      </c>
      <c r="H88" s="198" t="s">
        <v>292</v>
      </c>
      <c r="I88" s="198" t="s">
        <v>34</v>
      </c>
      <c r="J88" s="275">
        <v>100</v>
      </c>
      <c r="K88" s="279">
        <f t="shared" si="10"/>
        <v>1</v>
      </c>
      <c r="L88" s="275">
        <v>0</v>
      </c>
      <c r="M88" s="279">
        <f t="shared" si="15"/>
        <v>0</v>
      </c>
      <c r="N88" s="262">
        <f t="shared" si="14"/>
        <v>1</v>
      </c>
      <c r="O88" s="198" t="s">
        <v>99</v>
      </c>
      <c r="P88" s="198" t="s">
        <v>107</v>
      </c>
      <c r="Q88" s="198" t="s">
        <v>167</v>
      </c>
      <c r="R88" s="217">
        <v>3000000</v>
      </c>
      <c r="S88" s="217"/>
      <c r="T88" s="202">
        <f t="shared" si="16"/>
        <v>3000000</v>
      </c>
    </row>
    <row r="89" spans="1:20" ht="76.5" x14ac:dyDescent="0.2">
      <c r="A89" s="204" t="s">
        <v>39</v>
      </c>
      <c r="B89" s="208" t="s">
        <v>304</v>
      </c>
      <c r="C89" s="210"/>
      <c r="D89" s="198" t="s">
        <v>120</v>
      </c>
      <c r="E89" s="199" t="s">
        <v>37</v>
      </c>
      <c r="F89" s="216">
        <v>41128</v>
      </c>
      <c r="G89" s="200" t="s">
        <v>393</v>
      </c>
      <c r="H89" s="198" t="s">
        <v>228</v>
      </c>
      <c r="I89" s="198" t="s">
        <v>34</v>
      </c>
      <c r="J89" s="275">
        <v>50</v>
      </c>
      <c r="K89" s="279">
        <f t="shared" si="10"/>
        <v>0.5</v>
      </c>
      <c r="L89" s="275">
        <v>50</v>
      </c>
      <c r="M89" s="279">
        <f t="shared" si="15"/>
        <v>0.5</v>
      </c>
      <c r="N89" s="262">
        <f t="shared" si="14"/>
        <v>1</v>
      </c>
      <c r="O89" s="198" t="s">
        <v>99</v>
      </c>
      <c r="P89" s="198" t="s">
        <v>165</v>
      </c>
      <c r="Q89" s="198" t="s">
        <v>100</v>
      </c>
      <c r="R89" s="217"/>
      <c r="S89" s="217">
        <v>2000000</v>
      </c>
      <c r="T89" s="202">
        <f t="shared" si="16"/>
        <v>2000000</v>
      </c>
    </row>
    <row r="90" spans="1:20" ht="63.75" x14ac:dyDescent="0.2">
      <c r="A90" s="204" t="s">
        <v>39</v>
      </c>
      <c r="B90" s="208" t="s">
        <v>304</v>
      </c>
      <c r="C90" s="210"/>
      <c r="D90" s="198" t="s">
        <v>168</v>
      </c>
      <c r="E90" s="199" t="s">
        <v>37</v>
      </c>
      <c r="F90" s="216">
        <v>41129</v>
      </c>
      <c r="G90" s="200" t="s">
        <v>394</v>
      </c>
      <c r="H90" s="198" t="s">
        <v>229</v>
      </c>
      <c r="I90" s="198" t="s">
        <v>34</v>
      </c>
      <c r="J90" s="275">
        <v>50</v>
      </c>
      <c r="K90" s="279">
        <f t="shared" si="10"/>
        <v>0.5</v>
      </c>
      <c r="L90" s="275">
        <v>50</v>
      </c>
      <c r="M90" s="279">
        <f t="shared" si="15"/>
        <v>0.5</v>
      </c>
      <c r="N90" s="262">
        <f t="shared" si="14"/>
        <v>1</v>
      </c>
      <c r="O90" s="198" t="s">
        <v>99</v>
      </c>
      <c r="P90" s="198" t="s">
        <v>165</v>
      </c>
      <c r="Q90" s="221" t="s">
        <v>169</v>
      </c>
      <c r="R90" s="217"/>
      <c r="S90" s="217">
        <v>2000000</v>
      </c>
      <c r="T90" s="202">
        <f t="shared" si="16"/>
        <v>2000000</v>
      </c>
    </row>
    <row r="91" spans="1:20" ht="63.75" x14ac:dyDescent="0.2">
      <c r="A91" s="204" t="s">
        <v>39</v>
      </c>
      <c r="B91" s="208" t="s">
        <v>304</v>
      </c>
      <c r="C91" s="210"/>
      <c r="D91" s="198" t="s">
        <v>170</v>
      </c>
      <c r="E91" s="199" t="s">
        <v>37</v>
      </c>
      <c r="F91" s="216">
        <v>41130</v>
      </c>
      <c r="G91" s="200" t="s">
        <v>395</v>
      </c>
      <c r="H91" s="198" t="s">
        <v>233</v>
      </c>
      <c r="I91" s="198" t="s">
        <v>172</v>
      </c>
      <c r="J91" s="275">
        <v>50</v>
      </c>
      <c r="K91" s="279">
        <f t="shared" si="10"/>
        <v>0.5</v>
      </c>
      <c r="L91" s="275">
        <v>50</v>
      </c>
      <c r="M91" s="279">
        <f t="shared" si="15"/>
        <v>0.5</v>
      </c>
      <c r="N91" s="262">
        <f t="shared" si="11"/>
        <v>1</v>
      </c>
      <c r="O91" s="198" t="s">
        <v>127</v>
      </c>
      <c r="P91" s="198" t="s">
        <v>165</v>
      </c>
      <c r="Q91" s="198" t="s">
        <v>171</v>
      </c>
      <c r="R91" s="217">
        <v>14350000</v>
      </c>
      <c r="S91" s="217">
        <v>14350000</v>
      </c>
      <c r="T91" s="202">
        <f t="shared" si="16"/>
        <v>28700000</v>
      </c>
    </row>
    <row r="92" spans="1:20" ht="76.5" x14ac:dyDescent="0.2">
      <c r="A92" s="204" t="s">
        <v>39</v>
      </c>
      <c r="B92" s="208" t="s">
        <v>304</v>
      </c>
      <c r="C92" s="210"/>
      <c r="D92" s="198" t="s">
        <v>129</v>
      </c>
      <c r="E92" s="211" t="s">
        <v>37</v>
      </c>
      <c r="F92" s="216">
        <v>41131</v>
      </c>
      <c r="G92" s="200" t="s">
        <v>396</v>
      </c>
      <c r="H92" s="198" t="s">
        <v>132</v>
      </c>
      <c r="I92" s="198" t="s">
        <v>133</v>
      </c>
      <c r="J92" s="275"/>
      <c r="K92" s="279">
        <f t="shared" si="10"/>
        <v>0</v>
      </c>
      <c r="L92" s="275">
        <v>100</v>
      </c>
      <c r="M92" s="279">
        <f t="shared" si="15"/>
        <v>1</v>
      </c>
      <c r="N92" s="262"/>
      <c r="O92" s="198" t="s">
        <v>127</v>
      </c>
      <c r="P92" s="198" t="s">
        <v>116</v>
      </c>
      <c r="Q92" s="198" t="s">
        <v>171</v>
      </c>
      <c r="R92" s="209">
        <v>9993039.7599999998</v>
      </c>
      <c r="S92" s="217"/>
      <c r="T92" s="202">
        <f t="shared" si="16"/>
        <v>9993039.7599999998</v>
      </c>
    </row>
    <row r="93" spans="1:20" ht="64.5" thickBot="1" x14ac:dyDescent="0.25">
      <c r="A93" s="204" t="s">
        <v>39</v>
      </c>
      <c r="B93" s="208" t="s">
        <v>304</v>
      </c>
      <c r="C93" s="210"/>
      <c r="D93" s="198" t="s">
        <v>170</v>
      </c>
      <c r="E93" s="199" t="s">
        <v>37</v>
      </c>
      <c r="F93" s="216">
        <v>41132</v>
      </c>
      <c r="G93" s="200" t="s">
        <v>397</v>
      </c>
      <c r="H93" s="198" t="s">
        <v>234</v>
      </c>
      <c r="I93" s="198" t="s">
        <v>44</v>
      </c>
      <c r="J93" s="275">
        <v>100</v>
      </c>
      <c r="K93" s="279">
        <f t="shared" si="10"/>
        <v>1</v>
      </c>
      <c r="L93" s="275">
        <v>0</v>
      </c>
      <c r="M93" s="279">
        <f t="shared" si="15"/>
        <v>0</v>
      </c>
      <c r="N93" s="262">
        <f t="shared" si="11"/>
        <v>1</v>
      </c>
      <c r="O93" s="198" t="s">
        <v>127</v>
      </c>
      <c r="P93" s="198" t="s">
        <v>165</v>
      </c>
      <c r="Q93" s="198" t="s">
        <v>171</v>
      </c>
      <c r="R93" s="217">
        <v>1300000</v>
      </c>
      <c r="S93" s="217"/>
      <c r="T93" s="202">
        <f t="shared" si="16"/>
        <v>1300000</v>
      </c>
    </row>
    <row r="94" spans="1:20" ht="64.5" thickBot="1" x14ac:dyDescent="0.25">
      <c r="A94" s="204" t="s">
        <v>39</v>
      </c>
      <c r="B94" s="208" t="s">
        <v>304</v>
      </c>
      <c r="C94" s="210"/>
      <c r="D94" s="198" t="s">
        <v>221</v>
      </c>
      <c r="E94" s="199" t="s">
        <v>37</v>
      </c>
      <c r="F94" s="216">
        <v>41133</v>
      </c>
      <c r="G94" s="200" t="s">
        <v>398</v>
      </c>
      <c r="H94" s="198" t="s">
        <v>294</v>
      </c>
      <c r="I94" s="198" t="s">
        <v>44</v>
      </c>
      <c r="J94" s="275">
        <v>100</v>
      </c>
      <c r="K94" s="279">
        <f t="shared" si="10"/>
        <v>1</v>
      </c>
      <c r="L94" s="275">
        <v>0</v>
      </c>
      <c r="M94" s="279">
        <f t="shared" si="15"/>
        <v>0</v>
      </c>
      <c r="N94" s="262">
        <f>K94+M94</f>
        <v>1</v>
      </c>
      <c r="O94" s="189" t="s">
        <v>22</v>
      </c>
      <c r="P94" s="198" t="s">
        <v>113</v>
      </c>
      <c r="Q94" s="212" t="s">
        <v>101</v>
      </c>
      <c r="R94" s="209">
        <v>2542990.33</v>
      </c>
      <c r="S94" s="209"/>
      <c r="T94" s="202">
        <f t="shared" si="16"/>
        <v>2542990.33</v>
      </c>
    </row>
    <row r="95" spans="1:20" ht="63.75" x14ac:dyDescent="0.2">
      <c r="A95" s="204" t="s">
        <v>39</v>
      </c>
      <c r="B95" s="208" t="s">
        <v>304</v>
      </c>
      <c r="C95" s="210"/>
      <c r="D95" s="198" t="s">
        <v>221</v>
      </c>
      <c r="E95" s="199" t="s">
        <v>37</v>
      </c>
      <c r="F95" s="216">
        <v>41134</v>
      </c>
      <c r="G95" s="200" t="s">
        <v>399</v>
      </c>
      <c r="H95" s="198" t="s">
        <v>295</v>
      </c>
      <c r="I95" s="198" t="s">
        <v>44</v>
      </c>
      <c r="J95" s="275">
        <v>100</v>
      </c>
      <c r="K95" s="279">
        <f t="shared" si="10"/>
        <v>0.5</v>
      </c>
      <c r="L95" s="275">
        <v>100</v>
      </c>
      <c r="M95" s="279">
        <f t="shared" si="15"/>
        <v>0.5</v>
      </c>
      <c r="N95" s="262">
        <f t="shared" ref="N95" si="17">K95+M95</f>
        <v>1</v>
      </c>
      <c r="O95" s="189" t="s">
        <v>22</v>
      </c>
      <c r="P95" s="198" t="s">
        <v>113</v>
      </c>
      <c r="Q95" s="212" t="s">
        <v>101</v>
      </c>
      <c r="R95" s="209">
        <v>4020265.08</v>
      </c>
      <c r="S95" s="209"/>
      <c r="T95" s="202">
        <f t="shared" si="16"/>
        <v>4020265.08</v>
      </c>
    </row>
    <row r="96" spans="1:20" ht="76.5" x14ac:dyDescent="0.2">
      <c r="A96" s="204" t="s">
        <v>81</v>
      </c>
      <c r="B96" s="208" t="s">
        <v>304</v>
      </c>
      <c r="C96" s="210"/>
      <c r="D96" s="198" t="s">
        <v>179</v>
      </c>
      <c r="E96" s="199" t="s">
        <v>37</v>
      </c>
      <c r="F96" s="216">
        <v>2122</v>
      </c>
      <c r="G96" s="200" t="s">
        <v>400</v>
      </c>
      <c r="H96" s="198" t="s">
        <v>299</v>
      </c>
      <c r="I96" s="198" t="s">
        <v>286</v>
      </c>
      <c r="J96" s="275">
        <v>100</v>
      </c>
      <c r="K96" s="279">
        <f t="shared" si="10"/>
        <v>1</v>
      </c>
      <c r="L96" s="275">
        <v>0</v>
      </c>
      <c r="M96" s="279">
        <f t="shared" si="15"/>
        <v>0</v>
      </c>
      <c r="N96" s="262">
        <f t="shared" si="11"/>
        <v>1</v>
      </c>
      <c r="O96" s="198" t="s">
        <v>140</v>
      </c>
      <c r="P96" s="198" t="s">
        <v>173</v>
      </c>
      <c r="Q96" s="198" t="s">
        <v>174</v>
      </c>
      <c r="R96" s="209">
        <v>120000000</v>
      </c>
      <c r="S96" s="209"/>
      <c r="T96" s="202">
        <f t="shared" si="16"/>
        <v>120000000</v>
      </c>
    </row>
    <row r="97" spans="1:20" ht="76.5" x14ac:dyDescent="0.2">
      <c r="A97" s="204" t="s">
        <v>81</v>
      </c>
      <c r="B97" s="208" t="s">
        <v>304</v>
      </c>
      <c r="C97" s="210"/>
      <c r="D97" s="198" t="s">
        <v>179</v>
      </c>
      <c r="E97" s="199" t="s">
        <v>37</v>
      </c>
      <c r="F97" s="216">
        <v>2123</v>
      </c>
      <c r="G97" s="200" t="s">
        <v>401</v>
      </c>
      <c r="H97" s="198" t="s">
        <v>300</v>
      </c>
      <c r="I97" s="198" t="s">
        <v>286</v>
      </c>
      <c r="J97" s="275">
        <v>100</v>
      </c>
      <c r="K97" s="279">
        <f t="shared" si="10"/>
        <v>1</v>
      </c>
      <c r="L97" s="275">
        <v>0</v>
      </c>
      <c r="M97" s="279">
        <f t="shared" si="15"/>
        <v>0</v>
      </c>
      <c r="N97" s="262">
        <f t="shared" si="11"/>
        <v>1</v>
      </c>
      <c r="O97" s="198" t="s">
        <v>140</v>
      </c>
      <c r="P97" s="198" t="s">
        <v>173</v>
      </c>
      <c r="Q97" s="198" t="s">
        <v>174</v>
      </c>
      <c r="R97" s="209">
        <v>100000000</v>
      </c>
      <c r="S97" s="209"/>
      <c r="T97" s="202">
        <f t="shared" si="16"/>
        <v>100000000</v>
      </c>
    </row>
    <row r="98" spans="1:20" ht="76.5" x14ac:dyDescent="0.2">
      <c r="A98" s="204" t="s">
        <v>81</v>
      </c>
      <c r="B98" s="208" t="s">
        <v>304</v>
      </c>
      <c r="C98" s="210"/>
      <c r="D98" s="198" t="s">
        <v>179</v>
      </c>
      <c r="E98" s="199" t="s">
        <v>37</v>
      </c>
      <c r="F98" s="216">
        <v>2124</v>
      </c>
      <c r="G98" s="200" t="s">
        <v>402</v>
      </c>
      <c r="H98" s="198" t="s">
        <v>235</v>
      </c>
      <c r="I98" s="198" t="s">
        <v>286</v>
      </c>
      <c r="J98" s="275"/>
      <c r="K98" s="279">
        <f t="shared" si="10"/>
        <v>0</v>
      </c>
      <c r="L98" s="275">
        <v>100</v>
      </c>
      <c r="M98" s="279">
        <f t="shared" si="15"/>
        <v>1</v>
      </c>
      <c r="N98" s="262">
        <f t="shared" si="11"/>
        <v>1</v>
      </c>
      <c r="O98" s="198" t="s">
        <v>140</v>
      </c>
      <c r="P98" s="198" t="s">
        <v>173</v>
      </c>
      <c r="Q98" s="198" t="s">
        <v>174</v>
      </c>
      <c r="R98" s="209">
        <v>59440410.537735939</v>
      </c>
      <c r="S98" s="209"/>
      <c r="T98" s="202">
        <f t="shared" si="16"/>
        <v>59440410.537735939</v>
      </c>
    </row>
    <row r="99" spans="1:20" ht="76.5" x14ac:dyDescent="0.2">
      <c r="A99" s="204" t="s">
        <v>81</v>
      </c>
      <c r="B99" s="208" t="s">
        <v>304</v>
      </c>
      <c r="C99" s="210"/>
      <c r="D99" s="198" t="s">
        <v>179</v>
      </c>
      <c r="E99" s="199" t="s">
        <v>37</v>
      </c>
      <c r="F99" s="216">
        <v>2125</v>
      </c>
      <c r="G99" s="200" t="s">
        <v>403</v>
      </c>
      <c r="H99" s="198" t="s">
        <v>236</v>
      </c>
      <c r="I99" s="198" t="s">
        <v>286</v>
      </c>
      <c r="J99" s="275">
        <v>100</v>
      </c>
      <c r="K99" s="279">
        <f t="shared" si="10"/>
        <v>1</v>
      </c>
      <c r="L99" s="275">
        <v>0</v>
      </c>
      <c r="M99" s="279">
        <f t="shared" si="15"/>
        <v>0</v>
      </c>
      <c r="N99" s="262">
        <f t="shared" si="11"/>
        <v>1</v>
      </c>
      <c r="O99" s="198" t="s">
        <v>140</v>
      </c>
      <c r="P99" s="198" t="s">
        <v>173</v>
      </c>
      <c r="Q99" s="198" t="s">
        <v>174</v>
      </c>
      <c r="R99" s="209">
        <v>27681407.335141364</v>
      </c>
      <c r="S99" s="209"/>
      <c r="T99" s="202">
        <f t="shared" si="16"/>
        <v>27681407.335141364</v>
      </c>
    </row>
    <row r="100" spans="1:20" ht="76.5" x14ac:dyDescent="0.2">
      <c r="A100" s="204" t="s">
        <v>81</v>
      </c>
      <c r="B100" s="208" t="s">
        <v>304</v>
      </c>
      <c r="C100" s="210"/>
      <c r="D100" s="198" t="s">
        <v>179</v>
      </c>
      <c r="E100" s="199" t="s">
        <v>37</v>
      </c>
      <c r="F100" s="216">
        <v>2126</v>
      </c>
      <c r="G100" s="200" t="s">
        <v>404</v>
      </c>
      <c r="H100" s="198" t="s">
        <v>237</v>
      </c>
      <c r="I100" s="198" t="s">
        <v>286</v>
      </c>
      <c r="J100" s="275">
        <v>100</v>
      </c>
      <c r="K100" s="279">
        <f t="shared" si="10"/>
        <v>1</v>
      </c>
      <c r="L100" s="275">
        <v>0</v>
      </c>
      <c r="M100" s="279">
        <f t="shared" si="15"/>
        <v>0</v>
      </c>
      <c r="N100" s="262">
        <f t="shared" si="11"/>
        <v>1</v>
      </c>
      <c r="O100" s="198" t="s">
        <v>140</v>
      </c>
      <c r="P100" s="198" t="s">
        <v>173</v>
      </c>
      <c r="Q100" s="198" t="s">
        <v>174</v>
      </c>
      <c r="R100" s="209">
        <v>31309105.078125004</v>
      </c>
      <c r="S100" s="209"/>
      <c r="T100" s="202">
        <f t="shared" si="16"/>
        <v>31309105.078125004</v>
      </c>
    </row>
    <row r="101" spans="1:20" ht="77.25" thickBot="1" x14ac:dyDescent="0.25">
      <c r="A101" s="204" t="s">
        <v>81</v>
      </c>
      <c r="B101" s="208" t="s">
        <v>304</v>
      </c>
      <c r="C101" s="210"/>
      <c r="D101" s="198" t="s">
        <v>179</v>
      </c>
      <c r="E101" s="199" t="s">
        <v>37</v>
      </c>
      <c r="F101" s="216">
        <v>2127</v>
      </c>
      <c r="G101" s="200" t="s">
        <v>405</v>
      </c>
      <c r="H101" s="198" t="s">
        <v>238</v>
      </c>
      <c r="I101" s="198" t="s">
        <v>286</v>
      </c>
      <c r="J101" s="275">
        <v>100</v>
      </c>
      <c r="K101" s="279">
        <f t="shared" si="10"/>
        <v>1</v>
      </c>
      <c r="L101" s="275">
        <v>0</v>
      </c>
      <c r="M101" s="279">
        <f t="shared" si="15"/>
        <v>0</v>
      </c>
      <c r="N101" s="262">
        <f t="shared" si="11"/>
        <v>1</v>
      </c>
      <c r="O101" s="198" t="s">
        <v>140</v>
      </c>
      <c r="P101" s="198" t="s">
        <v>173</v>
      </c>
      <c r="Q101" s="198" t="s">
        <v>174</v>
      </c>
      <c r="R101" s="209">
        <v>38981472.951912753</v>
      </c>
      <c r="S101" s="209"/>
      <c r="T101" s="202">
        <f t="shared" si="16"/>
        <v>38981472.951912753</v>
      </c>
    </row>
    <row r="102" spans="1:20" ht="64.5" thickBot="1" x14ac:dyDescent="0.25">
      <c r="A102" s="204" t="s">
        <v>83</v>
      </c>
      <c r="B102" s="208" t="s">
        <v>304</v>
      </c>
      <c r="C102" s="210"/>
      <c r="D102" s="198" t="s">
        <v>150</v>
      </c>
      <c r="E102" s="199" t="s">
        <v>20</v>
      </c>
      <c r="F102" s="172">
        <v>3121</v>
      </c>
      <c r="G102" s="200" t="s">
        <v>382</v>
      </c>
      <c r="H102" s="198" t="s">
        <v>195</v>
      </c>
      <c r="I102" s="198" t="s">
        <v>286</v>
      </c>
      <c r="J102" s="275">
        <v>50</v>
      </c>
      <c r="K102" s="279">
        <f>IF(OR(J102=0),0,(J102/(J102+L102)))</f>
        <v>0.5</v>
      </c>
      <c r="L102" s="275">
        <v>50</v>
      </c>
      <c r="M102" s="279">
        <f>IF(OR(L102=0),0,(L102/(J102+L102)))</f>
        <v>0.5</v>
      </c>
      <c r="N102" s="262">
        <f>K102+M102</f>
        <v>1</v>
      </c>
      <c r="O102" s="189" t="s">
        <v>22</v>
      </c>
      <c r="P102" s="198" t="s">
        <v>165</v>
      </c>
      <c r="Q102" s="198" t="s">
        <v>196</v>
      </c>
      <c r="R102" s="209">
        <v>12224162.199999999</v>
      </c>
      <c r="S102" s="209">
        <v>12224162.199999999</v>
      </c>
      <c r="T102" s="202">
        <f t="shared" si="16"/>
        <v>24448324.399999999</v>
      </c>
    </row>
    <row r="103" spans="1:20" ht="38.25" x14ac:dyDescent="0.2">
      <c r="A103" s="204" t="s">
        <v>79</v>
      </c>
      <c r="B103" s="208" t="s">
        <v>304</v>
      </c>
      <c r="C103" s="210"/>
      <c r="D103" s="198" t="s">
        <v>154</v>
      </c>
      <c r="E103" s="199" t="s">
        <v>37</v>
      </c>
      <c r="F103" s="172">
        <v>1142</v>
      </c>
      <c r="G103" s="200" t="s">
        <v>378</v>
      </c>
      <c r="H103" s="198" t="s">
        <v>187</v>
      </c>
      <c r="I103" s="198" t="s">
        <v>156</v>
      </c>
      <c r="J103" s="275">
        <v>50</v>
      </c>
      <c r="K103" s="279">
        <f t="shared" si="10"/>
        <v>0.5</v>
      </c>
      <c r="L103" s="275">
        <v>50</v>
      </c>
      <c r="M103" s="279">
        <f t="shared" si="15"/>
        <v>0.5</v>
      </c>
      <c r="N103" s="262">
        <f t="shared" si="11"/>
        <v>1</v>
      </c>
      <c r="O103" s="189" t="s">
        <v>22</v>
      </c>
      <c r="P103" s="198" t="s">
        <v>165</v>
      </c>
      <c r="Q103" s="198" t="s">
        <v>188</v>
      </c>
      <c r="R103" s="209">
        <v>62094000</v>
      </c>
      <c r="S103" s="209">
        <v>62094000</v>
      </c>
      <c r="T103" s="202">
        <f t="shared" si="16"/>
        <v>124188000</v>
      </c>
    </row>
    <row r="104" spans="1:20" ht="38.25" x14ac:dyDescent="0.2">
      <c r="A104" s="204" t="s">
        <v>79</v>
      </c>
      <c r="B104" s="208" t="s">
        <v>304</v>
      </c>
      <c r="C104" s="210"/>
      <c r="D104" s="198" t="s">
        <v>154</v>
      </c>
      <c r="E104" s="199" t="s">
        <v>37</v>
      </c>
      <c r="F104" s="172">
        <v>1141</v>
      </c>
      <c r="G104" s="200" t="s">
        <v>379</v>
      </c>
      <c r="H104" s="198" t="s">
        <v>155</v>
      </c>
      <c r="I104" s="198" t="s">
        <v>156</v>
      </c>
      <c r="J104" s="275">
        <v>50</v>
      </c>
      <c r="K104" s="279">
        <f t="shared" si="10"/>
        <v>0.5</v>
      </c>
      <c r="L104" s="275">
        <v>50</v>
      </c>
      <c r="M104" s="279">
        <f t="shared" si="15"/>
        <v>0.5</v>
      </c>
      <c r="N104" s="262">
        <f t="shared" si="11"/>
        <v>1</v>
      </c>
      <c r="O104" s="198" t="s">
        <v>157</v>
      </c>
      <c r="P104" s="198" t="s">
        <v>189</v>
      </c>
      <c r="Q104" s="198" t="s">
        <v>188</v>
      </c>
      <c r="R104" s="209">
        <v>2334519.9</v>
      </c>
      <c r="S104" s="209">
        <v>2334519.9</v>
      </c>
      <c r="T104" s="202">
        <f t="shared" si="16"/>
        <v>4669039.8</v>
      </c>
    </row>
    <row r="105" spans="1:20" ht="51" x14ac:dyDescent="0.2">
      <c r="A105" s="204" t="s">
        <v>79</v>
      </c>
      <c r="B105" s="208" t="s">
        <v>304</v>
      </c>
      <c r="C105" s="210"/>
      <c r="D105" s="198" t="s">
        <v>154</v>
      </c>
      <c r="E105" s="199" t="s">
        <v>37</v>
      </c>
      <c r="F105" s="172">
        <v>1143</v>
      </c>
      <c r="G105" s="200" t="s">
        <v>380</v>
      </c>
      <c r="H105" s="198" t="s">
        <v>190</v>
      </c>
      <c r="I105" s="198" t="s">
        <v>156</v>
      </c>
      <c r="J105" s="275">
        <v>50</v>
      </c>
      <c r="K105" s="279">
        <f t="shared" si="10"/>
        <v>0.5</v>
      </c>
      <c r="L105" s="275">
        <v>50</v>
      </c>
      <c r="M105" s="279">
        <f t="shared" si="15"/>
        <v>0.5</v>
      </c>
      <c r="N105" s="262">
        <f t="shared" si="11"/>
        <v>1</v>
      </c>
      <c r="O105" s="198" t="s">
        <v>191</v>
      </c>
      <c r="P105" s="198" t="s">
        <v>192</v>
      </c>
      <c r="Q105" s="198" t="s">
        <v>188</v>
      </c>
      <c r="R105" s="209">
        <v>1775479</v>
      </c>
      <c r="S105" s="209">
        <v>1775479</v>
      </c>
      <c r="T105" s="202">
        <f t="shared" si="16"/>
        <v>3550958</v>
      </c>
    </row>
    <row r="106" spans="1:20" ht="63.75" x14ac:dyDescent="0.2">
      <c r="A106" s="204" t="s">
        <v>18</v>
      </c>
      <c r="B106" s="208" t="s">
        <v>304</v>
      </c>
      <c r="C106" s="210"/>
      <c r="D106" s="198" t="s">
        <v>193</v>
      </c>
      <c r="E106" s="199" t="s">
        <v>20</v>
      </c>
      <c r="F106" s="172">
        <v>51129</v>
      </c>
      <c r="G106" s="200" t="s">
        <v>381</v>
      </c>
      <c r="H106" s="198" t="s">
        <v>241</v>
      </c>
      <c r="I106" s="198" t="s">
        <v>286</v>
      </c>
      <c r="J106" s="275">
        <v>50</v>
      </c>
      <c r="K106" s="279">
        <f t="shared" si="10"/>
        <v>0.5</v>
      </c>
      <c r="L106" s="275">
        <v>50</v>
      </c>
      <c r="M106" s="279">
        <f t="shared" si="15"/>
        <v>0.5</v>
      </c>
      <c r="N106" s="262">
        <f t="shared" si="11"/>
        <v>1</v>
      </c>
      <c r="O106" s="198" t="s">
        <v>50</v>
      </c>
      <c r="P106" s="198" t="s">
        <v>165</v>
      </c>
      <c r="Q106" s="198" t="s">
        <v>194</v>
      </c>
      <c r="R106" s="209">
        <v>32466411.495000001</v>
      </c>
      <c r="S106" s="209">
        <v>32466411.495000001</v>
      </c>
      <c r="T106" s="202">
        <f t="shared" si="16"/>
        <v>64932822.990000002</v>
      </c>
    </row>
    <row r="107" spans="1:20" ht="77.25" thickBot="1" x14ac:dyDescent="0.25">
      <c r="A107" s="204" t="s">
        <v>81</v>
      </c>
      <c r="B107" s="208" t="s">
        <v>304</v>
      </c>
      <c r="C107" s="210"/>
      <c r="D107" s="198" t="s">
        <v>179</v>
      </c>
      <c r="E107" s="199" t="s">
        <v>37</v>
      </c>
      <c r="F107" s="216">
        <v>2128</v>
      </c>
      <c r="G107" s="200" t="s">
        <v>406</v>
      </c>
      <c r="H107" s="198" t="s">
        <v>239</v>
      </c>
      <c r="I107" s="198" t="s">
        <v>286</v>
      </c>
      <c r="J107" s="275">
        <v>100</v>
      </c>
      <c r="K107" s="279">
        <f t="shared" si="10"/>
        <v>1</v>
      </c>
      <c r="L107" s="275">
        <v>0</v>
      </c>
      <c r="M107" s="279">
        <f t="shared" si="15"/>
        <v>0</v>
      </c>
      <c r="N107" s="262">
        <f t="shared" si="11"/>
        <v>1</v>
      </c>
      <c r="O107" s="198" t="s">
        <v>140</v>
      </c>
      <c r="P107" s="198" t="s">
        <v>173</v>
      </c>
      <c r="Q107" s="198" t="s">
        <v>174</v>
      </c>
      <c r="R107" s="209">
        <v>59480153.877374999</v>
      </c>
      <c r="S107" s="209"/>
      <c r="T107" s="202">
        <f t="shared" si="16"/>
        <v>59480153.877374999</v>
      </c>
    </row>
    <row r="108" spans="1:20" ht="64.5" thickBot="1" x14ac:dyDescent="0.25">
      <c r="A108" s="204" t="s">
        <v>18</v>
      </c>
      <c r="B108" s="208" t="s">
        <v>304</v>
      </c>
      <c r="C108" s="210"/>
      <c r="D108" s="198" t="s">
        <v>197</v>
      </c>
      <c r="E108" s="199" t="s">
        <v>20</v>
      </c>
      <c r="F108" s="172">
        <v>51130</v>
      </c>
      <c r="G108" s="200" t="s">
        <v>383</v>
      </c>
      <c r="H108" s="198" t="s">
        <v>198</v>
      </c>
      <c r="I108" s="198" t="s">
        <v>286</v>
      </c>
      <c r="J108" s="275">
        <v>50</v>
      </c>
      <c r="K108" s="279">
        <f>IF(OR(J108=0),0,(J108/(J108+L108)))</f>
        <v>0.5</v>
      </c>
      <c r="L108" s="275">
        <v>50</v>
      </c>
      <c r="M108" s="279">
        <f>IF(OR(L108=0),0,(L108/(J108+L108)))</f>
        <v>0.5</v>
      </c>
      <c r="N108" s="262">
        <f>K108+M108</f>
        <v>1</v>
      </c>
      <c r="O108" s="189" t="s">
        <v>22</v>
      </c>
      <c r="P108" s="198" t="s">
        <v>165</v>
      </c>
      <c r="Q108" s="198" t="s">
        <v>199</v>
      </c>
      <c r="R108" s="209">
        <v>600000</v>
      </c>
      <c r="S108" s="209">
        <v>600000</v>
      </c>
      <c r="T108" s="202">
        <f t="shared" si="16"/>
        <v>1200000</v>
      </c>
    </row>
    <row r="109" spans="1:20" ht="63.75" x14ac:dyDescent="0.2">
      <c r="A109" s="204" t="s">
        <v>18</v>
      </c>
      <c r="B109" s="208" t="s">
        <v>304</v>
      </c>
      <c r="C109" s="210"/>
      <c r="D109" s="198" t="s">
        <v>197</v>
      </c>
      <c r="E109" s="199" t="s">
        <v>20</v>
      </c>
      <c r="F109" s="172">
        <v>51131</v>
      </c>
      <c r="G109" s="200" t="s">
        <v>384</v>
      </c>
      <c r="H109" s="198" t="s">
        <v>242</v>
      </c>
      <c r="I109" s="198" t="s">
        <v>286</v>
      </c>
      <c r="J109" s="275">
        <v>50</v>
      </c>
      <c r="K109" s="279">
        <f>IF(OR(J109=0),0,(J109/(J109+L109)))</f>
        <v>0.5</v>
      </c>
      <c r="L109" s="275">
        <v>50</v>
      </c>
      <c r="M109" s="279">
        <f>IF(OR(L109=0),0,(L109/(J109+L109)))</f>
        <v>0.5</v>
      </c>
      <c r="N109" s="262">
        <f>K109+M109</f>
        <v>1</v>
      </c>
      <c r="O109" s="189" t="s">
        <v>22</v>
      </c>
      <c r="P109" s="198" t="s">
        <v>165</v>
      </c>
      <c r="Q109" s="198" t="s">
        <v>199</v>
      </c>
      <c r="R109" s="209">
        <v>16899477.07</v>
      </c>
      <c r="S109" s="209">
        <v>16899477.07</v>
      </c>
      <c r="T109" s="202">
        <f t="shared" si="16"/>
        <v>33798954.140000001</v>
      </c>
    </row>
    <row r="110" spans="1:20" ht="102" x14ac:dyDescent="0.2">
      <c r="A110" s="204" t="s">
        <v>81</v>
      </c>
      <c r="B110" s="208" t="s">
        <v>304</v>
      </c>
      <c r="C110" s="210"/>
      <c r="D110" s="198" t="s">
        <v>179</v>
      </c>
      <c r="E110" s="199" t="s">
        <v>37</v>
      </c>
      <c r="F110" s="216">
        <v>2129</v>
      </c>
      <c r="G110" s="200" t="s">
        <v>407</v>
      </c>
      <c r="H110" s="198" t="s">
        <v>240</v>
      </c>
      <c r="I110" s="198" t="s">
        <v>286</v>
      </c>
      <c r="J110" s="275">
        <v>100</v>
      </c>
      <c r="K110" s="279">
        <f t="shared" ref="K110" si="18">IF(OR(J110=0),0,(J110/(J110+L110)))</f>
        <v>1</v>
      </c>
      <c r="L110" s="275">
        <v>0</v>
      </c>
      <c r="M110" s="279">
        <f t="shared" ref="M110" si="19">IF(OR(L110=0),0,(L110/(J110+L110)))</f>
        <v>0</v>
      </c>
      <c r="N110" s="262">
        <f t="shared" ref="N110" si="20">K110+M110</f>
        <v>1</v>
      </c>
      <c r="O110" s="198" t="s">
        <v>140</v>
      </c>
      <c r="P110" s="198" t="s">
        <v>173</v>
      </c>
      <c r="Q110" s="198" t="s">
        <v>174</v>
      </c>
      <c r="R110" s="209">
        <v>45555670.842412502</v>
      </c>
      <c r="S110" s="209"/>
      <c r="T110" s="202">
        <f t="shared" si="16"/>
        <v>45555670.842412502</v>
      </c>
    </row>
    <row r="111" spans="1:20" ht="51" x14ac:dyDescent="0.2">
      <c r="A111" s="204" t="s">
        <v>18</v>
      </c>
      <c r="B111" s="208" t="s">
        <v>304</v>
      </c>
      <c r="C111" s="210"/>
      <c r="D111" s="198" t="s">
        <v>197</v>
      </c>
      <c r="E111" s="199" t="s">
        <v>37</v>
      </c>
      <c r="F111" s="216">
        <v>51129</v>
      </c>
      <c r="G111" s="200" t="s">
        <v>408</v>
      </c>
      <c r="H111" s="198" t="s">
        <v>275</v>
      </c>
      <c r="I111" s="198" t="s">
        <v>276</v>
      </c>
      <c r="J111" s="275">
        <v>50</v>
      </c>
      <c r="K111" s="279">
        <f t="shared" si="10"/>
        <v>0.5</v>
      </c>
      <c r="L111" s="275">
        <v>50</v>
      </c>
      <c r="M111" s="279">
        <f t="shared" si="15"/>
        <v>0.5</v>
      </c>
      <c r="N111" s="262">
        <f t="shared" si="11"/>
        <v>1</v>
      </c>
      <c r="O111" s="198" t="s">
        <v>152</v>
      </c>
      <c r="P111" s="198" t="s">
        <v>165</v>
      </c>
      <c r="Q111" s="222" t="s">
        <v>204</v>
      </c>
      <c r="R111" s="209">
        <v>3990946.36</v>
      </c>
      <c r="S111" s="209"/>
      <c r="T111" s="202">
        <f t="shared" si="16"/>
        <v>3990946.36</v>
      </c>
    </row>
    <row r="112" spans="1:20" ht="51" x14ac:dyDescent="0.2">
      <c r="A112" s="196" t="s">
        <v>81</v>
      </c>
      <c r="B112" s="208" t="s">
        <v>304</v>
      </c>
      <c r="C112" s="223"/>
      <c r="D112" s="198" t="s">
        <v>158</v>
      </c>
      <c r="E112" s="199" t="s">
        <v>37</v>
      </c>
      <c r="F112" s="216">
        <v>21210</v>
      </c>
      <c r="G112" s="200" t="s">
        <v>409</v>
      </c>
      <c r="H112" s="219" t="s">
        <v>244</v>
      </c>
      <c r="I112" s="198" t="s">
        <v>160</v>
      </c>
      <c r="J112" s="275"/>
      <c r="K112" s="279">
        <f>IF(OR(J112=0),0,(J112/(J112+L112)))</f>
        <v>0</v>
      </c>
      <c r="L112" s="275">
        <v>100</v>
      </c>
      <c r="M112" s="279">
        <f>IF(OR(L112=0),0,(L112/(J112+L112)))</f>
        <v>1</v>
      </c>
      <c r="N112" s="262">
        <f>K112+M112</f>
        <v>1</v>
      </c>
      <c r="O112" s="219" t="s">
        <v>243</v>
      </c>
      <c r="P112" s="224" t="s">
        <v>165</v>
      </c>
      <c r="Q112" s="222" t="s">
        <v>204</v>
      </c>
      <c r="R112" s="209"/>
      <c r="S112" s="209">
        <v>2185400</v>
      </c>
      <c r="T112" s="202">
        <f t="shared" si="16"/>
        <v>2185400</v>
      </c>
    </row>
    <row r="113" spans="1:20" ht="63.75" x14ac:dyDescent="0.2">
      <c r="A113" s="196" t="s">
        <v>87</v>
      </c>
      <c r="B113" s="208" t="s">
        <v>304</v>
      </c>
      <c r="C113" s="223"/>
      <c r="D113" s="198" t="s">
        <v>200</v>
      </c>
      <c r="E113" s="199" t="s">
        <v>20</v>
      </c>
      <c r="F113" s="172">
        <v>6121</v>
      </c>
      <c r="G113" s="200" t="s">
        <v>385</v>
      </c>
      <c r="H113" s="198" t="s">
        <v>201</v>
      </c>
      <c r="I113" s="198" t="s">
        <v>286</v>
      </c>
      <c r="J113" s="275">
        <v>50</v>
      </c>
      <c r="K113" s="279">
        <f t="shared" si="10"/>
        <v>0.5</v>
      </c>
      <c r="L113" s="275">
        <v>50</v>
      </c>
      <c r="M113" s="279">
        <f t="shared" si="15"/>
        <v>0.5</v>
      </c>
      <c r="N113" s="262">
        <f t="shared" si="11"/>
        <v>1</v>
      </c>
      <c r="O113" s="198" t="s">
        <v>287</v>
      </c>
      <c r="P113" s="198" t="s">
        <v>202</v>
      </c>
      <c r="Q113" s="198" t="s">
        <v>203</v>
      </c>
      <c r="R113" s="209">
        <v>90000000</v>
      </c>
      <c r="S113" s="209">
        <v>90000000</v>
      </c>
      <c r="T113" s="202">
        <f t="shared" si="16"/>
        <v>180000000</v>
      </c>
    </row>
    <row r="114" spans="1:20" ht="76.5" x14ac:dyDescent="0.2">
      <c r="A114" s="196" t="s">
        <v>81</v>
      </c>
      <c r="B114" s="208" t="s">
        <v>304</v>
      </c>
      <c r="C114" s="223"/>
      <c r="D114" s="198" t="s">
        <v>158</v>
      </c>
      <c r="E114" s="199" t="s">
        <v>37</v>
      </c>
      <c r="F114" s="216">
        <v>21211</v>
      </c>
      <c r="G114" s="200" t="s">
        <v>410</v>
      </c>
      <c r="H114" s="198" t="s">
        <v>245</v>
      </c>
      <c r="I114" s="198" t="s">
        <v>160</v>
      </c>
      <c r="J114" s="275"/>
      <c r="K114" s="279">
        <f t="shared" si="10"/>
        <v>0</v>
      </c>
      <c r="L114" s="275">
        <v>100</v>
      </c>
      <c r="M114" s="279">
        <f t="shared" si="15"/>
        <v>1</v>
      </c>
      <c r="N114" s="262">
        <f t="shared" si="11"/>
        <v>1</v>
      </c>
      <c r="O114" s="219" t="s">
        <v>243</v>
      </c>
      <c r="P114" s="224" t="s">
        <v>165</v>
      </c>
      <c r="Q114" s="222" t="s">
        <v>204</v>
      </c>
      <c r="R114" s="209"/>
      <c r="S114" s="209">
        <v>2446000</v>
      </c>
      <c r="T114" s="202">
        <f t="shared" si="16"/>
        <v>2446000</v>
      </c>
    </row>
    <row r="115" spans="1:20" ht="51" x14ac:dyDescent="0.2">
      <c r="A115" s="196" t="s">
        <v>81</v>
      </c>
      <c r="B115" s="208" t="s">
        <v>304</v>
      </c>
      <c r="C115" s="223"/>
      <c r="D115" s="198" t="s">
        <v>158</v>
      </c>
      <c r="E115" s="199" t="s">
        <v>37</v>
      </c>
      <c r="F115" s="216">
        <v>21212</v>
      </c>
      <c r="G115" s="200" t="s">
        <v>411</v>
      </c>
      <c r="H115" s="198" t="s">
        <v>246</v>
      </c>
      <c r="I115" s="198" t="s">
        <v>160</v>
      </c>
      <c r="J115" s="275"/>
      <c r="K115" s="279">
        <f t="shared" si="10"/>
        <v>0</v>
      </c>
      <c r="L115" s="275">
        <v>100</v>
      </c>
      <c r="M115" s="279">
        <f t="shared" si="15"/>
        <v>1</v>
      </c>
      <c r="N115" s="262">
        <f t="shared" si="11"/>
        <v>1</v>
      </c>
      <c r="O115" s="219" t="s">
        <v>243</v>
      </c>
      <c r="P115" s="224" t="s">
        <v>165</v>
      </c>
      <c r="Q115" s="222" t="s">
        <v>204</v>
      </c>
      <c r="R115" s="209"/>
      <c r="S115" s="209">
        <v>2129130.7999999998</v>
      </c>
      <c r="T115" s="202">
        <f t="shared" si="16"/>
        <v>2129130.7999999998</v>
      </c>
    </row>
    <row r="116" spans="1:20" ht="51" x14ac:dyDescent="0.2">
      <c r="A116" s="196" t="s">
        <v>81</v>
      </c>
      <c r="B116" s="208" t="s">
        <v>304</v>
      </c>
      <c r="C116" s="223"/>
      <c r="D116" s="198" t="s">
        <v>158</v>
      </c>
      <c r="E116" s="199" t="s">
        <v>37</v>
      </c>
      <c r="F116" s="216">
        <v>21213</v>
      </c>
      <c r="G116" s="200" t="s">
        <v>412</v>
      </c>
      <c r="H116" s="198" t="s">
        <v>247</v>
      </c>
      <c r="I116" s="198" t="s">
        <v>160</v>
      </c>
      <c r="J116" s="275"/>
      <c r="K116" s="279">
        <f t="shared" si="10"/>
        <v>0</v>
      </c>
      <c r="L116" s="275">
        <v>100</v>
      </c>
      <c r="M116" s="279">
        <f t="shared" si="15"/>
        <v>1</v>
      </c>
      <c r="N116" s="262">
        <f t="shared" si="11"/>
        <v>1</v>
      </c>
      <c r="O116" s="219" t="s">
        <v>243</v>
      </c>
      <c r="P116" s="224" t="s">
        <v>165</v>
      </c>
      <c r="Q116" s="222" t="s">
        <v>204</v>
      </c>
      <c r="R116" s="209"/>
      <c r="S116" s="209">
        <v>4000000</v>
      </c>
      <c r="T116" s="202">
        <f t="shared" si="16"/>
        <v>4000000</v>
      </c>
    </row>
    <row r="117" spans="1:20" ht="51" x14ac:dyDescent="0.2">
      <c r="A117" s="196" t="s">
        <v>81</v>
      </c>
      <c r="B117" s="208" t="s">
        <v>304</v>
      </c>
      <c r="C117" s="223"/>
      <c r="D117" s="198" t="s">
        <v>158</v>
      </c>
      <c r="E117" s="199" t="s">
        <v>37</v>
      </c>
      <c r="F117" s="216">
        <v>21214</v>
      </c>
      <c r="G117" s="200" t="s">
        <v>413</v>
      </c>
      <c r="H117" s="198" t="s">
        <v>248</v>
      </c>
      <c r="I117" s="198" t="s">
        <v>160</v>
      </c>
      <c r="J117" s="275"/>
      <c r="K117" s="279">
        <f t="shared" si="10"/>
        <v>0</v>
      </c>
      <c r="L117" s="275">
        <v>100</v>
      </c>
      <c r="M117" s="279">
        <f t="shared" si="15"/>
        <v>1</v>
      </c>
      <c r="N117" s="262">
        <f t="shared" si="11"/>
        <v>1</v>
      </c>
      <c r="O117" s="219" t="s">
        <v>243</v>
      </c>
      <c r="P117" s="224" t="s">
        <v>165</v>
      </c>
      <c r="Q117" s="222" t="s">
        <v>204</v>
      </c>
      <c r="R117" s="209"/>
      <c r="S117" s="209">
        <v>2628897.96</v>
      </c>
      <c r="T117" s="202">
        <f t="shared" si="16"/>
        <v>2628897.96</v>
      </c>
    </row>
    <row r="118" spans="1:20" ht="51" x14ac:dyDescent="0.2">
      <c r="A118" s="196" t="s">
        <v>81</v>
      </c>
      <c r="B118" s="208" t="s">
        <v>304</v>
      </c>
      <c r="C118" s="223"/>
      <c r="D118" s="198" t="s">
        <v>158</v>
      </c>
      <c r="E118" s="199" t="s">
        <v>37</v>
      </c>
      <c r="F118" s="216">
        <v>21215</v>
      </c>
      <c r="G118" s="200" t="s">
        <v>414</v>
      </c>
      <c r="H118" s="198" t="s">
        <v>249</v>
      </c>
      <c r="I118" s="198" t="s">
        <v>160</v>
      </c>
      <c r="J118" s="275"/>
      <c r="K118" s="279">
        <f t="shared" si="10"/>
        <v>0</v>
      </c>
      <c r="L118" s="275">
        <v>100</v>
      </c>
      <c r="M118" s="279">
        <f t="shared" si="15"/>
        <v>1</v>
      </c>
      <c r="N118" s="262">
        <f t="shared" si="11"/>
        <v>1</v>
      </c>
      <c r="O118" s="219" t="s">
        <v>243</v>
      </c>
      <c r="P118" s="224" t="s">
        <v>165</v>
      </c>
      <c r="Q118" s="222" t="s">
        <v>204</v>
      </c>
      <c r="R118" s="209"/>
      <c r="S118" s="209">
        <v>2000000</v>
      </c>
      <c r="T118" s="202">
        <f t="shared" si="16"/>
        <v>2000000</v>
      </c>
    </row>
    <row r="119" spans="1:20" ht="51" x14ac:dyDescent="0.2">
      <c r="A119" s="196" t="s">
        <v>81</v>
      </c>
      <c r="B119" s="208" t="s">
        <v>304</v>
      </c>
      <c r="C119" s="223"/>
      <c r="D119" s="198" t="s">
        <v>158</v>
      </c>
      <c r="E119" s="199" t="s">
        <v>37</v>
      </c>
      <c r="F119" s="216">
        <v>21216</v>
      </c>
      <c r="G119" s="200" t="s">
        <v>415</v>
      </c>
      <c r="H119" s="198" t="s">
        <v>250</v>
      </c>
      <c r="I119" s="198" t="s">
        <v>160</v>
      </c>
      <c r="J119" s="275"/>
      <c r="K119" s="279">
        <f t="shared" si="10"/>
        <v>0</v>
      </c>
      <c r="L119" s="275">
        <v>100</v>
      </c>
      <c r="M119" s="279">
        <f t="shared" si="15"/>
        <v>1</v>
      </c>
      <c r="N119" s="262">
        <f t="shared" si="11"/>
        <v>1</v>
      </c>
      <c r="O119" s="219" t="s">
        <v>243</v>
      </c>
      <c r="P119" s="224" t="s">
        <v>165</v>
      </c>
      <c r="Q119" s="222" t="s">
        <v>204</v>
      </c>
      <c r="R119" s="209"/>
      <c r="S119" s="209">
        <v>3900233.23</v>
      </c>
      <c r="T119" s="202">
        <f t="shared" si="16"/>
        <v>3900233.23</v>
      </c>
    </row>
    <row r="120" spans="1:20" ht="51" x14ac:dyDescent="0.2">
      <c r="A120" s="196" t="s">
        <v>81</v>
      </c>
      <c r="B120" s="208" t="s">
        <v>304</v>
      </c>
      <c r="C120" s="223"/>
      <c r="D120" s="198" t="s">
        <v>158</v>
      </c>
      <c r="E120" s="199" t="s">
        <v>37</v>
      </c>
      <c r="F120" s="216">
        <v>21217</v>
      </c>
      <c r="G120" s="200" t="s">
        <v>416</v>
      </c>
      <c r="H120" s="198" t="s">
        <v>251</v>
      </c>
      <c r="I120" s="198" t="s">
        <v>160</v>
      </c>
      <c r="J120" s="275"/>
      <c r="K120" s="279">
        <f t="shared" si="10"/>
        <v>0</v>
      </c>
      <c r="L120" s="275">
        <v>100</v>
      </c>
      <c r="M120" s="279">
        <f t="shared" si="15"/>
        <v>1</v>
      </c>
      <c r="N120" s="262">
        <f t="shared" si="11"/>
        <v>1</v>
      </c>
      <c r="O120" s="219" t="s">
        <v>243</v>
      </c>
      <c r="P120" s="224" t="s">
        <v>165</v>
      </c>
      <c r="Q120" s="222" t="s">
        <v>204</v>
      </c>
      <c r="R120" s="209"/>
      <c r="S120" s="209">
        <v>2100000</v>
      </c>
      <c r="T120" s="202">
        <f t="shared" si="16"/>
        <v>2100000</v>
      </c>
    </row>
    <row r="121" spans="1:20" ht="51" x14ac:dyDescent="0.2">
      <c r="A121" s="196" t="s">
        <v>81</v>
      </c>
      <c r="B121" s="208" t="s">
        <v>304</v>
      </c>
      <c r="C121" s="223"/>
      <c r="D121" s="198" t="s">
        <v>158</v>
      </c>
      <c r="E121" s="199" t="s">
        <v>37</v>
      </c>
      <c r="F121" s="216">
        <v>21218</v>
      </c>
      <c r="G121" s="200" t="s">
        <v>417</v>
      </c>
      <c r="H121" s="198" t="s">
        <v>301</v>
      </c>
      <c r="I121" s="198" t="s">
        <v>160</v>
      </c>
      <c r="J121" s="275"/>
      <c r="K121" s="279">
        <f t="shared" si="10"/>
        <v>0</v>
      </c>
      <c r="L121" s="275">
        <v>100</v>
      </c>
      <c r="M121" s="279">
        <f t="shared" si="15"/>
        <v>1</v>
      </c>
      <c r="N121" s="262">
        <f t="shared" si="11"/>
        <v>1</v>
      </c>
      <c r="O121" s="219" t="s">
        <v>243</v>
      </c>
      <c r="P121" s="224" t="s">
        <v>165</v>
      </c>
      <c r="Q121" s="222" t="s">
        <v>204</v>
      </c>
      <c r="R121" s="209"/>
      <c r="S121" s="209">
        <v>3000000</v>
      </c>
      <c r="T121" s="202">
        <f t="shared" si="16"/>
        <v>3000000</v>
      </c>
    </row>
    <row r="122" spans="1:20" ht="51" x14ac:dyDescent="0.2">
      <c r="A122" s="196" t="s">
        <v>81</v>
      </c>
      <c r="B122" s="208" t="s">
        <v>304</v>
      </c>
      <c r="C122" s="223"/>
      <c r="D122" s="198" t="s">
        <v>158</v>
      </c>
      <c r="E122" s="199" t="s">
        <v>37</v>
      </c>
      <c r="F122" s="216">
        <v>21219</v>
      </c>
      <c r="G122" s="200" t="s">
        <v>418</v>
      </c>
      <c r="H122" s="198" t="s">
        <v>252</v>
      </c>
      <c r="I122" s="198" t="s">
        <v>160</v>
      </c>
      <c r="J122" s="275"/>
      <c r="K122" s="279">
        <f t="shared" si="10"/>
        <v>0</v>
      </c>
      <c r="L122" s="275">
        <v>100</v>
      </c>
      <c r="M122" s="279">
        <f t="shared" si="15"/>
        <v>1</v>
      </c>
      <c r="N122" s="262">
        <f t="shared" si="11"/>
        <v>1</v>
      </c>
      <c r="O122" s="219" t="s">
        <v>243</v>
      </c>
      <c r="P122" s="224" t="s">
        <v>165</v>
      </c>
      <c r="Q122" s="222" t="s">
        <v>204</v>
      </c>
      <c r="R122" s="209"/>
      <c r="S122" s="209">
        <v>2800000</v>
      </c>
      <c r="T122" s="202">
        <f t="shared" si="16"/>
        <v>2800000</v>
      </c>
    </row>
    <row r="123" spans="1:20" ht="51" x14ac:dyDescent="0.2">
      <c r="A123" s="196" t="s">
        <v>81</v>
      </c>
      <c r="B123" s="208" t="s">
        <v>304</v>
      </c>
      <c r="C123" s="223"/>
      <c r="D123" s="198" t="s">
        <v>158</v>
      </c>
      <c r="E123" s="199" t="s">
        <v>37</v>
      </c>
      <c r="F123" s="216">
        <v>21220</v>
      </c>
      <c r="G123" s="200" t="s">
        <v>419</v>
      </c>
      <c r="H123" s="198" t="s">
        <v>253</v>
      </c>
      <c r="I123" s="198" t="s">
        <v>160</v>
      </c>
      <c r="J123" s="275"/>
      <c r="K123" s="279">
        <f t="shared" si="10"/>
        <v>0</v>
      </c>
      <c r="L123" s="275">
        <v>100</v>
      </c>
      <c r="M123" s="279">
        <f t="shared" si="15"/>
        <v>1</v>
      </c>
      <c r="N123" s="262">
        <f t="shared" si="11"/>
        <v>1</v>
      </c>
      <c r="O123" s="219" t="s">
        <v>243</v>
      </c>
      <c r="P123" s="224" t="s">
        <v>165</v>
      </c>
      <c r="Q123" s="222" t="s">
        <v>204</v>
      </c>
      <c r="R123" s="209"/>
      <c r="S123" s="209">
        <v>441852.36</v>
      </c>
      <c r="T123" s="202">
        <f t="shared" si="16"/>
        <v>441852.36</v>
      </c>
    </row>
    <row r="124" spans="1:20" ht="63.75" x14ac:dyDescent="0.2">
      <c r="A124" s="196" t="s">
        <v>81</v>
      </c>
      <c r="B124" s="208" t="s">
        <v>304</v>
      </c>
      <c r="C124" s="223"/>
      <c r="D124" s="198" t="s">
        <v>158</v>
      </c>
      <c r="E124" s="199" t="s">
        <v>37</v>
      </c>
      <c r="F124" s="216">
        <v>21221</v>
      </c>
      <c r="G124" s="200" t="s">
        <v>420</v>
      </c>
      <c r="H124" s="198" t="s">
        <v>254</v>
      </c>
      <c r="I124" s="198" t="s">
        <v>160</v>
      </c>
      <c r="J124" s="275"/>
      <c r="K124" s="279">
        <f t="shared" si="10"/>
        <v>0</v>
      </c>
      <c r="L124" s="275">
        <v>100</v>
      </c>
      <c r="M124" s="279">
        <f t="shared" si="15"/>
        <v>1</v>
      </c>
      <c r="N124" s="262">
        <f t="shared" si="11"/>
        <v>1</v>
      </c>
      <c r="O124" s="198" t="s">
        <v>30</v>
      </c>
      <c r="P124" s="224" t="s">
        <v>165</v>
      </c>
      <c r="Q124" s="222" t="s">
        <v>204</v>
      </c>
      <c r="R124" s="209"/>
      <c r="S124" s="209">
        <v>3562485.65</v>
      </c>
      <c r="T124" s="202">
        <f t="shared" si="16"/>
        <v>3562485.65</v>
      </c>
    </row>
    <row r="125" spans="1:20" ht="51.75" thickBot="1" x14ac:dyDescent="0.25">
      <c r="A125" s="225" t="s">
        <v>81</v>
      </c>
      <c r="B125" s="226" t="s">
        <v>304</v>
      </c>
      <c r="C125" s="227"/>
      <c r="D125" s="206" t="s">
        <v>158</v>
      </c>
      <c r="E125" s="207" t="s">
        <v>37</v>
      </c>
      <c r="F125" s="228">
        <v>21222</v>
      </c>
      <c r="G125" s="229" t="s">
        <v>421</v>
      </c>
      <c r="H125" s="206" t="s">
        <v>274</v>
      </c>
      <c r="I125" s="206" t="s">
        <v>160</v>
      </c>
      <c r="J125" s="277"/>
      <c r="K125" s="281">
        <f t="shared" si="10"/>
        <v>0</v>
      </c>
      <c r="L125" s="277">
        <v>100</v>
      </c>
      <c r="M125" s="281">
        <f t="shared" si="15"/>
        <v>1</v>
      </c>
      <c r="N125" s="264"/>
      <c r="O125" s="230" t="s">
        <v>243</v>
      </c>
      <c r="P125" s="231" t="s">
        <v>278</v>
      </c>
      <c r="Q125" s="232" t="s">
        <v>204</v>
      </c>
      <c r="R125" s="233"/>
      <c r="S125" s="233">
        <v>48213180.539999999</v>
      </c>
      <c r="T125" s="234">
        <f>+R125+S125</f>
        <v>48213180.539999999</v>
      </c>
    </row>
    <row r="126" spans="1:20" ht="18" thickBot="1" x14ac:dyDescent="0.25">
      <c r="P126" s="20"/>
      <c r="Q126" s="20"/>
      <c r="R126" s="235">
        <f>SUM(R15:R125)</f>
        <v>2129625609.5377018</v>
      </c>
      <c r="S126" s="235">
        <f>SUM(S15:S125)</f>
        <v>1892828387.6349998</v>
      </c>
      <c r="T126" s="236">
        <f>SUM(T15:T125)</f>
        <v>4022453997.1727028</v>
      </c>
    </row>
    <row r="127" spans="1:20" x14ac:dyDescent="0.2">
      <c r="P127" s="20"/>
      <c r="Q127" s="20"/>
      <c r="T127" s="237">
        <f>+'P I'!T43+'P II'!T41+'P III'!T71</f>
        <v>4022453997.1727028</v>
      </c>
    </row>
    <row r="128" spans="1:20" x14ac:dyDescent="0.2">
      <c r="P128" s="20"/>
      <c r="Q128" s="20"/>
      <c r="T128" s="237">
        <f>+T126-T127</f>
        <v>0</v>
      </c>
    </row>
    <row r="129" spans="1:20" x14ac:dyDescent="0.2">
      <c r="P129" s="20"/>
      <c r="Q129" s="20"/>
      <c r="T129" s="237"/>
    </row>
    <row r="130" spans="1:20" x14ac:dyDescent="0.2">
      <c r="P130" s="20"/>
      <c r="Q130" s="20"/>
      <c r="S130" s="238" t="s">
        <v>363</v>
      </c>
      <c r="T130" s="239">
        <v>4022453997.1700001</v>
      </c>
    </row>
    <row r="131" spans="1:20" x14ac:dyDescent="0.2">
      <c r="P131" s="20"/>
      <c r="Q131" s="20"/>
      <c r="S131" s="240" t="s">
        <v>364</v>
      </c>
      <c r="T131" s="241">
        <f>+T126-T130</f>
        <v>2.7027130126953125E-3</v>
      </c>
    </row>
    <row r="132" spans="1:20" x14ac:dyDescent="0.2">
      <c r="P132" s="20"/>
      <c r="T132" s="238"/>
    </row>
    <row r="133" spans="1:20" x14ac:dyDescent="0.2">
      <c r="P133" s="20"/>
      <c r="T133" s="238"/>
    </row>
    <row r="134" spans="1:20" x14ac:dyDescent="0.2">
      <c r="P134" s="20"/>
      <c r="T134" s="238"/>
    </row>
    <row r="135" spans="1:20" x14ac:dyDescent="0.2">
      <c r="P135" s="20"/>
      <c r="T135" s="238"/>
    </row>
    <row r="136" spans="1:20" ht="63.75" hidden="1" x14ac:dyDescent="0.2">
      <c r="A136" s="198" t="s">
        <v>18</v>
      </c>
      <c r="B136" s="197" t="s">
        <v>302</v>
      </c>
      <c r="C136" s="197"/>
      <c r="D136" s="198" t="s">
        <v>19</v>
      </c>
      <c r="E136" s="199" t="s">
        <v>37</v>
      </c>
      <c r="F136" s="261"/>
      <c r="G136" s="261"/>
      <c r="H136" s="198" t="s">
        <v>271</v>
      </c>
      <c r="I136" s="198" t="s">
        <v>38</v>
      </c>
      <c r="J136" s="275"/>
      <c r="K136" s="279">
        <f>IF(OR(J136=0),0,(J136/(J136+L136)))</f>
        <v>0</v>
      </c>
      <c r="L136" s="275">
        <v>100</v>
      </c>
      <c r="M136" s="279">
        <f>IF(OR(L136=0),0,(L136/(J136+L136)))</f>
        <v>1</v>
      </c>
      <c r="N136" s="262">
        <f>K136+M136</f>
        <v>1</v>
      </c>
      <c r="O136" s="198" t="s">
        <v>30</v>
      </c>
      <c r="P136" s="198" t="s">
        <v>23</v>
      </c>
      <c r="Q136" s="242"/>
      <c r="R136" s="203"/>
      <c r="S136" s="203">
        <v>3000000</v>
      </c>
      <c r="T136" s="243">
        <f>+R136+S136</f>
        <v>3000000</v>
      </c>
    </row>
  </sheetData>
  <autoFilter ref="A12:T128" xr:uid="{8FBB6592-6533-40AC-BB29-9071D3E626D6}">
    <filterColumn colId="4" showButton="0"/>
    <filterColumn colId="5" showButton="0"/>
    <filterColumn colId="6" showButton="0"/>
    <filterColumn colId="9" showButton="0"/>
    <filterColumn colId="10" showButton="0"/>
    <filterColumn colId="11" showButton="0"/>
    <filterColumn colId="12" showButton="0"/>
    <filterColumn colId="17" showButton="0"/>
  </autoFilter>
  <mergeCells count="22">
    <mergeCell ref="A3:H3"/>
    <mergeCell ref="A5:H5"/>
    <mergeCell ref="A7:Q7"/>
    <mergeCell ref="A8:Q8"/>
    <mergeCell ref="A12:A13"/>
    <mergeCell ref="B12:B14"/>
    <mergeCell ref="C12:C14"/>
    <mergeCell ref="D12:D14"/>
    <mergeCell ref="E12:H13"/>
    <mergeCell ref="I12:I14"/>
    <mergeCell ref="J12:N12"/>
    <mergeCell ref="O12:O14"/>
    <mergeCell ref="P12:P14"/>
    <mergeCell ref="Q12:Q14"/>
    <mergeCell ref="C10:T10"/>
    <mergeCell ref="T12:T14"/>
    <mergeCell ref="R12:S12"/>
    <mergeCell ref="J13:J14"/>
    <mergeCell ref="L13:L14"/>
    <mergeCell ref="N13:N14"/>
    <mergeCell ref="R13:R14"/>
    <mergeCell ref="S13:S14"/>
  </mergeCells>
  <dataValidations count="18">
    <dataValidation type="list" allowBlank="1" showInputMessage="1" showErrorMessage="1" prompt=" - " sqref="E136" xr:uid="{B7573F86-C282-44FE-9178-E188659CCD52}">
      <formula1>#REF!</formula1>
    </dataValidation>
    <dataValidation type="list" allowBlank="1" showInputMessage="1" showErrorMessage="1" sqref="P136 Q70 P113:Q113 P16 P18:P42" xr:uid="{BF63C73A-A44E-45C8-893C-AD4D83226671}">
      <formula1>#REF!</formula1>
    </dataValidation>
    <dataValidation type="list" allowBlank="1" showInputMessage="1" prompt=" - Seleccione una Área estratégica. No dejar en blanco o en &quot;0,0&quot; estos espacios." sqref="A136 C106:C109 C111:C112 A106:A109 A111:A112 A15:A43" xr:uid="{61C07CD7-32CE-4852-A509-5205A0C93FA2}">
      <formula1>#REF!</formula1>
    </dataValidation>
    <dataValidation type="list" allowBlank="1" showInputMessage="1" showErrorMessage="1" prompt=" - " sqref="P15 P17 P32:P38 P94:P95 P76:P85 Q77:Q88 E72:E93 P77:Q77 Q96:Q101 P102:Q110 P111:P112 E96:E125 Q114:Q125 P112:Q112 P114:P124 P89:Q93 Q72:Q75 E15:E68 P43:P74" xr:uid="{EEC73923-DD98-4693-B575-B3C8A8540680}">
      <formula1>#REF!</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44:Q69 Q94:Q95 Q71:Q74 Q76:Q85" xr:uid="{6649A1EC-32FF-407C-9189-C8599A17EF73}">
      <formula1>#REF!</formula1>
    </dataValidation>
    <dataValidation type="list" allowBlank="1" showInputMessage="1" showErrorMessage="1" prompt=" - Seleccione una Área estratégica. No dejar en blanco o &quot;0,0&quot; estos espacios." sqref="A58:A59 C63:C65 C58:C59 A63:A65" xr:uid="{948701DB-F887-471A-A1AB-D9CD4E267086}">
      <formula1>$A$447:$A$468</formula1>
    </dataValidation>
    <dataValidation type="list" allowBlank="1" showInputMessage="1" showErrorMessage="1" prompt=" - Seleccione una Área estratégica. No dejar en blanco o &quot;0,0&quot; estos espacios." sqref="A60 A55 C60 C55" xr:uid="{2D07B2C2-2254-4606-8E8D-5113CD17F6A7}">
      <formula1>$A$467:$A$488</formula1>
    </dataValidation>
    <dataValidation type="list" allowBlank="1" showInputMessage="1" showErrorMessage="1" prompt=" - Seleccione una Área estratégica. No dejar en blanco o &quot;0,0&quot; estos espacios." sqref="A58 C58 C93 A93 C72:C75 A72:A75 C77:C91 A77:A91 C96:C105 C107 C110 A96:A105 A107 A110 A112:A125 C112:C125" xr:uid="{3758AF22-E242-4678-9F13-5537817895BA}">
      <formula1>#REF!</formula1>
    </dataValidation>
    <dataValidation type="list" allowBlank="1" showInputMessage="1" showErrorMessage="1" prompt=" - Seleccione un área estratégica. No dejar en blanco o en &quot;0,0&quot; estos espacios." sqref="A44:A59 C44:C59 A94:A95 C94:C95 A76:A85 A61:A74 C61:C74 C76:C85" xr:uid="{A3E06894-E75D-4541-B3A2-ED8BA51CDBEC}">
      <formula1>#REF!</formula1>
    </dataValidation>
    <dataValidation type="list" allowBlank="1" showInputMessage="1" showErrorMessage="1" prompt=" - " sqref="E49 E63:E65 E58:E59 E69 E52" xr:uid="{38FF358C-C589-4C89-8373-8750E34ABB5E}">
      <formula1>$A$456:$A$457</formula1>
    </dataValidation>
    <dataValidation type="list" allowBlank="1" showInputMessage="1" showErrorMessage="1" prompt=" - " sqref="E73:E74" xr:uid="{3BFCEAF8-97EB-43FD-A992-7711CBD7F186}">
      <formula1>$A$462:$A$463</formula1>
    </dataValidation>
    <dataValidation type="list" allowBlank="1" showInputMessage="1" showErrorMessage="1" prompt=" - " sqref="P125 P96:P101 P107 P110 P78:P87" xr:uid="{D6555A6A-9836-41D8-9AE6-41D970B40A8A}">
      <formula1>$A$744:$A$750</formula1>
    </dataValidation>
    <dataValidation type="list" allowBlank="1" showInputMessage="1" showErrorMessage="1" prompt=" - " sqref="Q111:Q112" xr:uid="{F0EA010E-E83B-488C-8E94-7467ADCAEFF9}">
      <formula1>$A$774:$A$806</formula1>
    </dataValidation>
    <dataValidation type="list" allowBlank="1" showInputMessage="1" showErrorMessage="1" prompt=" - " sqref="P75 P86:P88" xr:uid="{1108C955-3F59-48CB-A573-0AE53ECA8CE2}">
      <formula1>$A$61:$A$71</formula1>
    </dataValidation>
    <dataValidation type="list" allowBlank="1" showInputMessage="1" showErrorMessage="1" prompt=" - Seleccione una Área estratégica. No dejar en blanco o &quot;0,0&quot; estos espacios." sqref="A92 C92" xr:uid="{99EBCCEB-4EBB-4B83-9B91-5C9F4DA5B3A0}">
      <formula1>$A$469:$A$490</formula1>
    </dataValidation>
    <dataValidation type="list" allowBlank="1" showInputMessage="1" showErrorMessage="1" prompt=" - " sqref="E94" xr:uid="{62641AE4-EEE5-4661-A96D-DB41ADCBF9E1}">
      <formula1>$A$466:$A$467</formula1>
    </dataValidation>
    <dataValidation type="list" allowBlank="1" showInputMessage="1" showErrorMessage="1" prompt=" - " sqref="E95" xr:uid="{0E861A09-25FE-4A22-B243-C40EB5A5DA64}">
      <formula1>$A$468:$A$469</formula1>
    </dataValidation>
    <dataValidation type="list" allowBlank="1" showInputMessage="1" showErrorMessage="1" prompt=" - " sqref="E70:E74" xr:uid="{5024ED26-0F5B-4A64-BD04-1385DB332988}">
      <formula1>$A$63:$A$64</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Marco General</vt:lpstr>
      <vt:lpstr>P I</vt:lpstr>
      <vt:lpstr>P II</vt:lpstr>
      <vt:lpstr>P III</vt:lpstr>
      <vt:lpstr>Integrado</vt:lpstr>
      <vt:lpstr>'Marco 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Gricelly María Meza Sandoval</cp:lastModifiedBy>
  <cp:lastPrinted>2022-12-19T22:05:01Z</cp:lastPrinted>
  <dcterms:created xsi:type="dcterms:W3CDTF">2022-08-29T15:00:34Z</dcterms:created>
  <dcterms:modified xsi:type="dcterms:W3CDTF">2023-01-03T16:12:51Z</dcterms:modified>
</cp:coreProperties>
</file>