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O:\Presupuesto\PRESUPUESTO 2019\"/>
    </mc:Choice>
  </mc:AlternateContent>
  <xr:revisionPtr revIDLastSave="0" documentId="13_ncr:1_{2D78F3D9-DB5B-4F21-8C96-45311EAAF997}" xr6:coauthVersionLast="43" xr6:coauthVersionMax="43" xr10:uidLastSave="{00000000-0000-0000-0000-000000000000}"/>
  <bookViews>
    <workbookView xWindow="-110" yWindow="-110" windowWidth="19420" windowHeight="10420" activeTab="3" xr2:uid="{00000000-000D-0000-FFFF-FFFF00000000}"/>
  </bookViews>
  <sheets>
    <sheet name="Marco General" sheetId="4" r:id="rId1"/>
    <sheet name="I" sheetId="1" r:id="rId2"/>
    <sheet name="II" sheetId="2" r:id="rId3"/>
    <sheet name="III" sheetId="3" r:id="rId4"/>
  </sheets>
  <externalReferences>
    <externalReference r:id="rId5"/>
  </externalReferences>
  <definedNames>
    <definedName name="_xlnm._FilterDatabase" localSheetId="1" hidden="1">I!$A$11:$Q$42</definedName>
    <definedName name="_xlnm._FilterDatabase" localSheetId="2" hidden="1">II!$D$12:$R$50</definedName>
    <definedName name="_xlnm._FilterDatabase" localSheetId="3" hidden="1">III!$A$12:$R$70</definedName>
    <definedName name="_xlnm.Print_Area" localSheetId="1">I!$A$1:$Q$42</definedName>
    <definedName name="_xlnm.Print_Area" localSheetId="2">II!$A$1:$R$50</definedName>
    <definedName name="_xlnm.Print_Area" localSheetId="3">III!$A$1:$R$70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 i="2" l="1"/>
  <c r="L15" i="2"/>
  <c r="T56" i="3" l="1"/>
  <c r="S21" i="3"/>
  <c r="S22" i="3"/>
  <c r="S23" i="3"/>
  <c r="S24" i="3"/>
  <c r="S25" i="3"/>
  <c r="L21" i="3"/>
  <c r="L22" i="3"/>
  <c r="L23" i="3"/>
  <c r="L24" i="3"/>
  <c r="L25" i="3"/>
  <c r="J21" i="3"/>
  <c r="J22" i="3"/>
  <c r="J23" i="3"/>
  <c r="J24" i="3"/>
  <c r="J25" i="3"/>
  <c r="S17" i="3"/>
  <c r="S18" i="2" l="1"/>
  <c r="R15" i="2" l="1"/>
  <c r="Q15" i="2"/>
  <c r="S15" i="2" l="1"/>
  <c r="J18" i="3"/>
  <c r="L17" i="3"/>
  <c r="L18" i="3"/>
  <c r="L19" i="2"/>
  <c r="J19" i="2"/>
  <c r="J17" i="3" l="1"/>
  <c r="R24" i="2" l="1"/>
  <c r="Q24" i="2"/>
  <c r="R19" i="2"/>
  <c r="Q19" i="2"/>
  <c r="J15" i="1"/>
  <c r="L15" i="1"/>
  <c r="S24" i="2" l="1"/>
  <c r="S19" i="2"/>
  <c r="S26" i="3"/>
  <c r="S27" i="3"/>
  <c r="S28" i="3"/>
  <c r="S29" i="3"/>
  <c r="S30" i="3"/>
  <c r="S31" i="3"/>
  <c r="S32" i="3"/>
  <c r="S33" i="3"/>
  <c r="S34" i="3"/>
  <c r="S35" i="3"/>
  <c r="S36" i="3"/>
  <c r="S37" i="3"/>
  <c r="S39" i="3"/>
  <c r="S40" i="3"/>
  <c r="S41" i="3"/>
  <c r="S42" i="3"/>
  <c r="S43" i="3"/>
  <c r="S44" i="3"/>
  <c r="S45" i="3"/>
  <c r="S46" i="3"/>
  <c r="S47" i="3"/>
  <c r="S48" i="3"/>
  <c r="S49" i="3"/>
  <c r="S50" i="3"/>
  <c r="S51" i="3"/>
  <c r="S52" i="3"/>
  <c r="S53" i="3"/>
  <c r="S54" i="3"/>
  <c r="S55" i="3"/>
  <c r="S57" i="3"/>
  <c r="S59" i="3"/>
  <c r="S60" i="3"/>
  <c r="S61" i="3"/>
  <c r="S62" i="3"/>
  <c r="S63" i="3"/>
  <c r="S64" i="3"/>
  <c r="S65" i="3"/>
  <c r="S67" i="3"/>
  <c r="S68" i="3"/>
  <c r="S69" i="3"/>
  <c r="S70" i="3"/>
  <c r="S16" i="2"/>
  <c r="S17" i="2"/>
  <c r="S20" i="2"/>
  <c r="S22" i="2"/>
  <c r="S25" i="2"/>
  <c r="S26" i="2"/>
  <c r="S27" i="2"/>
  <c r="S29" i="2"/>
  <c r="S30" i="2"/>
  <c r="S31" i="2"/>
  <c r="S32" i="2"/>
  <c r="S33" i="2"/>
  <c r="S34" i="2"/>
  <c r="S35" i="2"/>
  <c r="S36" i="2"/>
  <c r="S37" i="2"/>
  <c r="S38" i="2"/>
  <c r="S39" i="2"/>
  <c r="S40" i="2"/>
  <c r="S41" i="2"/>
  <c r="S42" i="2"/>
  <c r="S43" i="2"/>
  <c r="S44" i="2"/>
  <c r="S45" i="2"/>
  <c r="S47" i="2"/>
  <c r="S48" i="2"/>
  <c r="S49" i="2"/>
  <c r="S50" i="2"/>
  <c r="D69" i="3" l="1"/>
  <c r="L69" i="3" s="1"/>
  <c r="D68" i="3"/>
  <c r="L68" i="3" s="1"/>
  <c r="L65" i="3"/>
  <c r="J65" i="3"/>
  <c r="L64" i="3"/>
  <c r="J64" i="3"/>
  <c r="L63" i="3"/>
  <c r="J63" i="3"/>
  <c r="L62" i="3"/>
  <c r="J62" i="3"/>
  <c r="L61" i="3"/>
  <c r="J61" i="3"/>
  <c r="L60" i="3"/>
  <c r="J60" i="3"/>
  <c r="L59" i="3"/>
  <c r="J59" i="3"/>
  <c r="R58" i="3"/>
  <c r="Q58" i="3"/>
  <c r="L58" i="3"/>
  <c r="J58" i="3"/>
  <c r="L57" i="3"/>
  <c r="J57" i="3"/>
  <c r="L56" i="3"/>
  <c r="J56" i="3"/>
  <c r="L55" i="3"/>
  <c r="J55" i="3"/>
  <c r="L54" i="3"/>
  <c r="J54" i="3"/>
  <c r="L53" i="3"/>
  <c r="J53" i="3"/>
  <c r="L52" i="3"/>
  <c r="J52" i="3"/>
  <c r="L51" i="3"/>
  <c r="J51" i="3"/>
  <c r="L50" i="3"/>
  <c r="J50" i="3"/>
  <c r="L49" i="3"/>
  <c r="J49" i="3"/>
  <c r="L48" i="3"/>
  <c r="J48" i="3"/>
  <c r="L47" i="3"/>
  <c r="J47" i="3"/>
  <c r="L46" i="3"/>
  <c r="J46" i="3"/>
  <c r="L45" i="3"/>
  <c r="J45" i="3"/>
  <c r="L44" i="3"/>
  <c r="J44" i="3"/>
  <c r="L43" i="3"/>
  <c r="J43" i="3"/>
  <c r="L42" i="3"/>
  <c r="J42" i="3"/>
  <c r="L41" i="3"/>
  <c r="J41" i="3"/>
  <c r="L40" i="3"/>
  <c r="J40" i="3"/>
  <c r="L39" i="3"/>
  <c r="J39" i="3"/>
  <c r="R38" i="3"/>
  <c r="Q38" i="3"/>
  <c r="L38" i="3"/>
  <c r="J38" i="3"/>
  <c r="L37" i="3"/>
  <c r="J37" i="3"/>
  <c r="L36" i="3"/>
  <c r="J36" i="3"/>
  <c r="L35" i="3"/>
  <c r="J35" i="3"/>
  <c r="L34" i="3"/>
  <c r="J34" i="3"/>
  <c r="L33" i="3"/>
  <c r="J33" i="3"/>
  <c r="L32" i="3"/>
  <c r="J32" i="3"/>
  <c r="L31" i="3"/>
  <c r="J31" i="3"/>
  <c r="L30" i="3"/>
  <c r="J30" i="3"/>
  <c r="L29" i="3"/>
  <c r="J29" i="3"/>
  <c r="L28" i="3"/>
  <c r="J28" i="3"/>
  <c r="L27" i="3"/>
  <c r="J27" i="3"/>
  <c r="L26" i="3"/>
  <c r="J26" i="3"/>
  <c r="S20" i="3"/>
  <c r="L20" i="3"/>
  <c r="J20" i="3"/>
  <c r="L19" i="3"/>
  <c r="J19" i="3"/>
  <c r="L16" i="3"/>
  <c r="J16" i="3"/>
  <c r="R18" i="3"/>
  <c r="Q18" i="3"/>
  <c r="R15" i="3"/>
  <c r="Q15" i="3"/>
  <c r="L15" i="3"/>
  <c r="J15" i="3"/>
  <c r="A3" i="3"/>
  <c r="A2" i="3"/>
  <c r="A1" i="3"/>
  <c r="D49" i="2"/>
  <c r="L49" i="2" s="1"/>
  <c r="D48" i="2"/>
  <c r="L48" i="2" s="1"/>
  <c r="L45" i="2"/>
  <c r="J45" i="2"/>
  <c r="L44" i="2"/>
  <c r="J44" i="2"/>
  <c r="L43" i="2"/>
  <c r="J43" i="2"/>
  <c r="L42" i="2"/>
  <c r="J42" i="2"/>
  <c r="L41" i="2"/>
  <c r="J41" i="2"/>
  <c r="L40" i="2"/>
  <c r="J40" i="2"/>
  <c r="L39" i="2"/>
  <c r="J39" i="2"/>
  <c r="L38" i="2"/>
  <c r="J38" i="2"/>
  <c r="L37" i="2"/>
  <c r="J37" i="2"/>
  <c r="L36" i="2"/>
  <c r="J36" i="2"/>
  <c r="L35" i="2"/>
  <c r="J35" i="2"/>
  <c r="L34" i="2"/>
  <c r="J34" i="2"/>
  <c r="L33" i="2"/>
  <c r="J33" i="2"/>
  <c r="L32" i="2"/>
  <c r="J32" i="2"/>
  <c r="L31" i="2"/>
  <c r="J31" i="2"/>
  <c r="L30" i="2"/>
  <c r="J30" i="2"/>
  <c r="L29" i="2"/>
  <c r="J29" i="2"/>
  <c r="R28" i="2"/>
  <c r="Q28" i="2"/>
  <c r="L28" i="2"/>
  <c r="J28" i="2"/>
  <c r="L27" i="2"/>
  <c r="J27" i="2"/>
  <c r="L26" i="2"/>
  <c r="J26" i="2"/>
  <c r="L25" i="2"/>
  <c r="J25" i="2"/>
  <c r="L23" i="2"/>
  <c r="J23" i="2"/>
  <c r="L22" i="2"/>
  <c r="J22" i="2"/>
  <c r="R21" i="2"/>
  <c r="Q21" i="2"/>
  <c r="L21" i="2"/>
  <c r="J21" i="2"/>
  <c r="L20" i="2"/>
  <c r="J20" i="2"/>
  <c r="L18" i="2"/>
  <c r="J18" i="2"/>
  <c r="L17" i="2"/>
  <c r="J17" i="2"/>
  <c r="L16" i="2"/>
  <c r="J16" i="2"/>
  <c r="A3" i="2"/>
  <c r="A2" i="2"/>
  <c r="A1" i="2"/>
  <c r="D41" i="1"/>
  <c r="J41" i="1" s="1"/>
  <c r="D40" i="1"/>
  <c r="J40" i="1" s="1"/>
  <c r="L37" i="1"/>
  <c r="J37" i="1"/>
  <c r="L36" i="1"/>
  <c r="J36" i="1"/>
  <c r="L35" i="1"/>
  <c r="J35" i="1"/>
  <c r="Q15" i="1"/>
  <c r="P15" i="1"/>
  <c r="L34" i="1"/>
  <c r="J34" i="1"/>
  <c r="L33" i="1"/>
  <c r="J33" i="1"/>
  <c r="L32" i="1"/>
  <c r="J32" i="1"/>
  <c r="L31" i="1"/>
  <c r="J31" i="1"/>
  <c r="L30" i="1"/>
  <c r="J30" i="1"/>
  <c r="L29" i="1"/>
  <c r="J29" i="1"/>
  <c r="L28" i="1"/>
  <c r="J28" i="1"/>
  <c r="L27" i="1"/>
  <c r="J27" i="1"/>
  <c r="L26" i="1"/>
  <c r="J26" i="1"/>
  <c r="L25" i="1"/>
  <c r="J25" i="1"/>
  <c r="L24" i="1"/>
  <c r="J24" i="1"/>
  <c r="L23" i="1"/>
  <c r="J23" i="1"/>
  <c r="L22" i="1"/>
  <c r="J22" i="1"/>
  <c r="L21" i="1"/>
  <c r="J21" i="1"/>
  <c r="L20" i="1"/>
  <c r="J20" i="1"/>
  <c r="L19" i="1"/>
  <c r="J19" i="1"/>
  <c r="L18" i="1"/>
  <c r="J18" i="1"/>
  <c r="L17" i="1"/>
  <c r="J17" i="1"/>
  <c r="L16" i="1"/>
  <c r="J16" i="1"/>
  <c r="L14" i="1"/>
  <c r="J14" i="1"/>
  <c r="A3" i="1"/>
  <c r="A2" i="1"/>
  <c r="S18" i="3" l="1"/>
  <c r="S16" i="3"/>
  <c r="S38" i="3"/>
  <c r="Q38" i="1"/>
  <c r="M38" i="3"/>
  <c r="M57" i="3"/>
  <c r="Q46" i="2"/>
  <c r="S15" i="3"/>
  <c r="L66" i="3"/>
  <c r="S56" i="3"/>
  <c r="S19" i="3"/>
  <c r="T19" i="3" s="1"/>
  <c r="U19" i="3" s="1"/>
  <c r="M20" i="3"/>
  <c r="S58" i="3"/>
  <c r="M58" i="3"/>
  <c r="M17" i="2"/>
  <c r="M20" i="2"/>
  <c r="M26" i="2"/>
  <c r="S21" i="2"/>
  <c r="S23" i="2"/>
  <c r="S28" i="2"/>
  <c r="J46" i="2"/>
  <c r="M25" i="2"/>
  <c r="M27" i="2"/>
  <c r="J38" i="1"/>
  <c r="P38" i="1"/>
  <c r="M36" i="1"/>
  <c r="M14" i="1"/>
  <c r="M17" i="1"/>
  <c r="M18" i="1"/>
  <c r="M20" i="1"/>
  <c r="M22" i="1"/>
  <c r="M24" i="1"/>
  <c r="M25" i="1"/>
  <c r="M27" i="1"/>
  <c r="M29" i="1"/>
  <c r="M30" i="1"/>
  <c r="M32" i="1"/>
  <c r="M34" i="1"/>
  <c r="L40" i="1"/>
  <c r="M40" i="1" s="1"/>
  <c r="M27" i="3"/>
  <c r="M29" i="3"/>
  <c r="M31" i="3"/>
  <c r="M33" i="3"/>
  <c r="M35" i="3"/>
  <c r="M37" i="3"/>
  <c r="M39" i="3"/>
  <c r="M41" i="3"/>
  <c r="M43" i="3"/>
  <c r="M45" i="3"/>
  <c r="M47" i="3"/>
  <c r="M49" i="3"/>
  <c r="M51" i="3"/>
  <c r="M53" i="3"/>
  <c r="M55" i="3"/>
  <c r="M59" i="3"/>
  <c r="M61" i="3"/>
  <c r="M64" i="3"/>
  <c r="J68" i="3"/>
  <c r="M68" i="3" s="1"/>
  <c r="M16" i="3"/>
  <c r="M19" i="3"/>
  <c r="M26" i="3"/>
  <c r="M28" i="3"/>
  <c r="M30" i="3"/>
  <c r="M32" i="3"/>
  <c r="M34" i="3"/>
  <c r="M36" i="3"/>
  <c r="M40" i="3"/>
  <c r="M42" i="3"/>
  <c r="M44" i="3"/>
  <c r="M46" i="3"/>
  <c r="M48" i="3"/>
  <c r="M50" i="3"/>
  <c r="M52" i="3"/>
  <c r="M54" i="3"/>
  <c r="M56" i="3"/>
  <c r="M60" i="3"/>
  <c r="M62" i="3"/>
  <c r="M63" i="3"/>
  <c r="M65" i="3"/>
  <c r="J69" i="3"/>
  <c r="M69" i="3" s="1"/>
  <c r="J66" i="3"/>
  <c r="R66" i="3"/>
  <c r="M15" i="3"/>
  <c r="Q66" i="3"/>
  <c r="L46" i="2"/>
  <c r="M22" i="2"/>
  <c r="M28" i="2"/>
  <c r="M29" i="2"/>
  <c r="M31" i="2"/>
  <c r="M33" i="2"/>
  <c r="M35" i="2"/>
  <c r="M37" i="2"/>
  <c r="M39" i="2"/>
  <c r="M41" i="2"/>
  <c r="M43" i="2"/>
  <c r="M45" i="2"/>
  <c r="R46" i="2"/>
  <c r="M30" i="2"/>
  <c r="M32" i="2"/>
  <c r="M34" i="2"/>
  <c r="M36" i="2"/>
  <c r="M38" i="2"/>
  <c r="M40" i="2"/>
  <c r="M42" i="2"/>
  <c r="M44" i="2"/>
  <c r="M16" i="2"/>
  <c r="M18" i="2"/>
  <c r="M21" i="2"/>
  <c r="M23" i="2"/>
  <c r="J48" i="2"/>
  <c r="M48" i="2" s="1"/>
  <c r="J49" i="2"/>
  <c r="M49" i="2" s="1"/>
  <c r="L38" i="1"/>
  <c r="M35" i="1"/>
  <c r="M37" i="1"/>
  <c r="L41" i="1"/>
  <c r="M41" i="1" s="1"/>
  <c r="M16" i="1"/>
  <c r="M19" i="1"/>
  <c r="M21" i="1"/>
  <c r="M23" i="1"/>
  <c r="M26" i="1"/>
  <c r="M28" i="1"/>
  <c r="M31" i="1"/>
  <c r="M33" i="1"/>
  <c r="T16" i="3" l="1"/>
  <c r="U16" i="3" s="1"/>
  <c r="S46" i="2"/>
  <c r="S66" i="3"/>
  <c r="M66" i="3"/>
  <c r="M46" i="2"/>
  <c r="J47" i="2" s="1"/>
  <c r="M38" i="1"/>
  <c r="M47" i="2" l="1"/>
  <c r="D50" i="2"/>
  <c r="D70" i="3"/>
  <c r="M67" i="3"/>
  <c r="L67" i="3"/>
  <c r="J67" i="3"/>
  <c r="L47" i="2"/>
  <c r="J39" i="1"/>
  <c r="D42" i="1"/>
  <c r="M39" i="1"/>
  <c r="L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9" authorId="0" shapeId="0" xr:uid="{00000000-0006-0000-0000-000001000000}">
      <text>
        <r>
          <rPr>
            <sz val="11"/>
            <color indexed="81"/>
            <rFont val="Tahoma"/>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00000000-0006-0000-0000-000002000000}">
      <text>
        <r>
          <rPr>
            <sz val="11"/>
            <color indexed="81"/>
            <rFont val="Tahoma"/>
            <family val="2"/>
          </rPr>
          <t xml:space="preserve">Misión institucional: Declaración concisa sobre la razón de ser o el propósito último de la organización (qué somos, qué hacemos y para quién).
</t>
        </r>
      </text>
    </comment>
    <comment ref="A13" authorId="0" shapeId="0" xr:uid="{00000000-0006-0000-0000-000003000000}">
      <text>
        <r>
          <rPr>
            <sz val="11"/>
            <color indexed="81"/>
            <rFont val="Tahoma"/>
            <family val="2"/>
          </rPr>
          <t xml:space="preserve">Visión: Declaración que enuncia lo que la organización desea ser en el futuro.  
</t>
        </r>
      </text>
    </comment>
    <comment ref="A15" authorId="0" shapeId="0" xr:uid="{00000000-0006-0000-0000-000004000000}">
      <text>
        <r>
          <rPr>
            <sz val="11"/>
            <color indexed="81"/>
            <rFont val="Tahoma"/>
            <family val="2"/>
          </rPr>
          <t xml:space="preserve">Políticas institucionales: Lineamientos dictados por el jerarca superior, que orientan la acción institucional, acorde con el marco jurídico aplicable.
</t>
        </r>
      </text>
    </comment>
    <comment ref="D26" authorId="0" shapeId="0" xr:uid="{00000000-0006-0000-0000-000005000000}">
      <text>
        <r>
          <rPr>
            <sz val="11"/>
            <color indexed="81"/>
            <rFont val="Tahoma"/>
            <family val="2"/>
          </rPr>
          <t xml:space="preserve">Nombre utilizado para </t>
        </r>
        <r>
          <rPr>
            <b/>
            <u/>
            <sz val="11"/>
            <color indexed="81"/>
            <rFont val="Tahoma"/>
            <family val="2"/>
          </rPr>
          <t>agrupar</t>
        </r>
        <r>
          <rPr>
            <sz val="11"/>
            <color indexed="81"/>
            <rFont val="Tahoma"/>
            <family val="2"/>
          </rPr>
          <t xml:space="preserve"> los proyectos, programas o acciones del Plan de Desarrollo Municipal.
Algunos municipalidades las denominan Ejes, grupos, Dimensiones, entre otros nombres.  Favor incluir la agrupación mayor utilizada.
Estas áreas son las que se utilizarán en las matrices por programa.
</t>
        </r>
        <r>
          <rPr>
            <b/>
            <sz val="11"/>
            <color indexed="81"/>
            <rFont val="Tahoma"/>
            <family val="2"/>
          </rPr>
          <t>Ejemplo:</t>
        </r>
        <r>
          <rPr>
            <sz val="11"/>
            <color indexed="81"/>
            <rFont val="Tahoma"/>
            <family val="2"/>
          </rPr>
          <t xml:space="preserve"> Política social local, Infraestructura, Equipamiento, Servicios, Ordenamiento territorial, Desarrollo Institucional, Medio Ambiente, Calidad de Vida, Ciudad Funcional, etc.</t>
        </r>
      </text>
    </comment>
    <comment ref="E26" authorId="0" shapeId="0" xr:uid="{00000000-0006-0000-0000-000006000000}">
      <text>
        <r>
          <rPr>
            <b/>
            <sz val="8"/>
            <color indexed="81"/>
            <rFont val="Tahoma"/>
            <family val="2"/>
          </rPr>
          <t>PODRÍAN EXISTIR UNO O VARIOS OBJETIVOS ESTRATÉGICOS POR ÁEA.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1" authorId="0" shapeId="0" xr:uid="{00000000-0006-0000-0100-000001000000}">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1" authorId="0" shapeId="0" xr:uid="{00000000-0006-0000-0100-000002000000}">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preguntas ¿qué? y ¿para qué?
</t>
        </r>
      </text>
    </comment>
    <comment ref="E11" authorId="0" shapeId="0" xr:uid="{00000000-0006-0000-0100-00000300000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1" authorId="0" shapeId="0" xr:uid="{00000000-0006-0000-0100-000004000000}">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1" authorId="0" shapeId="0" xr:uid="{00000000-0006-0000-0100-000005000000}">
      <text>
        <r>
          <rPr>
            <b/>
            <sz val="10"/>
            <color indexed="81"/>
            <rFont val="Tahoma"/>
            <family val="2"/>
          </rPr>
          <t xml:space="preserve">Contraloría:
</t>
        </r>
        <r>
          <rPr>
            <sz val="10"/>
            <color indexed="81"/>
            <rFont val="Tahoma"/>
            <family val="2"/>
          </rPr>
          <t>Funcionario responsable del cumplimiento de la meta formulada.</t>
        </r>
      </text>
    </comment>
    <comment ref="O11" authorId="0" shapeId="0" xr:uid="{00000000-0006-0000-0100-000006000000}">
      <text>
        <r>
          <rPr>
            <sz val="11"/>
            <color indexed="81"/>
            <rFont val="Tahoma"/>
            <family val="2"/>
          </rPr>
          <t xml:space="preserve">01 Administración General; 
02 Auditoría Interna;
03 Administración de Inversiones Propias; 
04 Registro de deuda, fondos y aportes.
</t>
        </r>
      </text>
    </comment>
    <comment ref="I12" authorId="0" shapeId="0" xr:uid="{00000000-0006-0000-0100-000007000000}">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2" authorId="0" shapeId="0" xr:uid="{00000000-0006-0000-0100-000008000000}">
      <text>
        <r>
          <rPr>
            <sz val="10"/>
            <color indexed="81"/>
            <rFont val="Tahoma"/>
            <family val="2"/>
          </rPr>
          <t>Columna con fórmula que muestra el porcentaje de la unidad de medida que se programa atender en el I semestre. NO SE DEBE ALTERAR.</t>
        </r>
      </text>
    </comment>
    <comment ref="K12" authorId="0" shapeId="0" xr:uid="{00000000-0006-0000-0100-000009000000}">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2" authorId="0" shapeId="0" xr:uid="{00000000-0006-0000-0100-00000A000000}">
      <text>
        <r>
          <rPr>
            <sz val="10"/>
            <color indexed="81"/>
            <rFont val="Tahoma"/>
            <family val="2"/>
          </rPr>
          <t>Columna con fórmula que muestra el porcentaje de la unidad de medida que se programa atender en el II semestre. NO SE DEBE ALTERAR.</t>
        </r>
      </text>
    </comment>
    <comment ref="M12" authorId="0" shapeId="0" xr:uid="{00000000-0006-0000-0100-00000B000000}">
      <text>
        <r>
          <rPr>
            <sz val="10"/>
            <color indexed="81"/>
            <rFont val="Tahoma"/>
            <family val="2"/>
          </rPr>
          <t>CORRESPONDE AL NÚMERO DE METAS FORMULADAS. ESTA COLUMNA REFLEJA SIEMPRE EL 100% DE LO PROGRAMADO.  NO SE DEBE ALTERAR PUES CONTIENE FÓRMULAS.</t>
        </r>
      </text>
    </comment>
    <comment ref="A13" authorId="0" shapeId="0" xr:uid="{00000000-0006-0000-0100-00000C00000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00000000-0006-0000-0100-00000D00000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3" authorId="0" shapeId="0" xr:uid="{00000000-0006-0000-0100-00000E000000}">
      <text>
        <r>
          <rPr>
            <b/>
            <sz val="8"/>
            <color indexed="81"/>
            <rFont val="Tahoma"/>
            <family val="2"/>
          </rPr>
          <t>NUMERE LAS METAS PARA SER IDENTIFICADAS</t>
        </r>
      </text>
    </comment>
    <comment ref="G13" authorId="0" shapeId="0" xr:uid="{00000000-0006-0000-0100-00000F000000}">
      <text>
        <r>
          <rPr>
            <b/>
            <sz val="8"/>
            <color indexed="81"/>
            <rFont val="Tahoma"/>
            <family val="2"/>
          </rPr>
          <t xml:space="preserve">Descripción de la meta
</t>
        </r>
      </text>
    </comment>
    <comment ref="J39" authorId="0" shapeId="0" xr:uid="{00000000-0006-0000-0100-000010000000}">
      <text>
        <r>
          <rPr>
            <b/>
            <sz val="8"/>
            <color indexed="81"/>
            <rFont val="Tahoma"/>
            <family val="2"/>
          </rPr>
          <t>PORCENTAJES DE LAS METAS DEL PROGRAMA QUE SE PROGRAMAN ALCANZAR EN EL I SEMESTRE.</t>
        </r>
      </text>
    </comment>
    <comment ref="L39" authorId="0" shapeId="0" xr:uid="{00000000-0006-0000-0100-000011000000}">
      <text>
        <r>
          <rPr>
            <b/>
            <sz val="8"/>
            <color indexed="81"/>
            <rFont val="Tahoma"/>
            <family val="2"/>
          </rPr>
          <t>PORCENTAJES DE LAS METAS DEL PROGRAMA QUE SE PROGRAMAN ALCANZAR EN EL II SEMESTRE.</t>
        </r>
      </text>
    </comment>
    <comment ref="J40" authorId="0" shapeId="0" xr:uid="{00000000-0006-0000-0100-000012000000}">
      <text>
        <r>
          <rPr>
            <b/>
            <sz val="8"/>
            <color indexed="81"/>
            <rFont val="Tahoma"/>
            <family val="2"/>
          </rPr>
          <t>% DE LAS METAS DE LOS OBJETIVOS DE MEJORA QUE SE PROGRAMAN REALIZAR EN EL I SEMESTRE.</t>
        </r>
      </text>
    </comment>
    <comment ref="L40" authorId="0" shapeId="0" xr:uid="{00000000-0006-0000-0100-000013000000}">
      <text>
        <r>
          <rPr>
            <b/>
            <sz val="8"/>
            <color indexed="81"/>
            <rFont val="Tahoma"/>
            <family val="2"/>
          </rPr>
          <t>% DE LAS METAS DE LOS OBJETIVOS DE MEJORA QUE SE PROGRAMAN REALIZAR EN EL II SEMESTRE.</t>
        </r>
      </text>
    </comment>
    <comment ref="J41" authorId="0" shapeId="0" xr:uid="{00000000-0006-0000-0100-000014000000}">
      <text>
        <r>
          <rPr>
            <b/>
            <sz val="8"/>
            <color indexed="81"/>
            <rFont val="Tahoma"/>
            <family val="2"/>
          </rPr>
          <t>% DE LAS METAS DE LOS OBJETIVOS OPERATIVOS QUE SE PROGRAMAN REALIZAR EN EL I SEMESTRE.</t>
        </r>
      </text>
    </comment>
    <comment ref="L41" authorId="0" shapeId="0" xr:uid="{00000000-0006-0000-0100-000015000000}">
      <text>
        <r>
          <rPr>
            <b/>
            <sz val="8"/>
            <color indexed="81"/>
            <rFont val="Tahoma"/>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2" authorId="0" shapeId="0" xr:uid="{00000000-0006-0000-0200-000001000000}">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xr:uid="{00000000-0006-0000-0200-000002000000}">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xr:uid="{00000000-0006-0000-0200-00000300000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xr:uid="{00000000-0006-0000-0200-000004000000}">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xr:uid="{00000000-0006-0000-0200-000005000000}">
      <text>
        <r>
          <rPr>
            <b/>
            <sz val="10"/>
            <color indexed="81"/>
            <rFont val="Tahoma"/>
            <family val="2"/>
          </rPr>
          <t xml:space="preserve">Contraloría:
</t>
        </r>
        <r>
          <rPr>
            <sz val="10"/>
            <color indexed="81"/>
            <rFont val="Tahoma"/>
            <family val="2"/>
          </rPr>
          <t>Funcionario responsable del cumplimiento de la meta formulada.</t>
        </r>
      </text>
    </comment>
    <comment ref="I13" authorId="0" shapeId="0" xr:uid="{00000000-0006-0000-0200-000006000000}">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00000000-0006-0000-0200-000007000000}">
      <text>
        <r>
          <rPr>
            <sz val="10"/>
            <color indexed="81"/>
            <rFont val="Tahoma"/>
            <family val="2"/>
          </rPr>
          <t>Columna con fórmula que muestra el porcentaje de la unidad de medida que se programa atender en el I semestre. NO SE DEBE ALTERAR.</t>
        </r>
      </text>
    </comment>
    <comment ref="K13" authorId="0" shapeId="0" xr:uid="{00000000-0006-0000-0200-000008000000}">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00000000-0006-0000-0200-000009000000}">
      <text>
        <r>
          <rPr>
            <sz val="10"/>
            <color indexed="81"/>
            <rFont val="Tahoma"/>
            <family val="2"/>
          </rPr>
          <t>Columna con fórmula que muestra el porcentaje de la unidad de medida que se programa atender en el II semestre. NO SE DEBE ALTERAR.</t>
        </r>
      </text>
    </comment>
    <comment ref="M13" authorId="0" shapeId="0" xr:uid="{00000000-0006-0000-0200-00000A000000}">
      <text>
        <r>
          <rPr>
            <sz val="10"/>
            <color indexed="81"/>
            <rFont val="Tahoma"/>
            <family val="2"/>
          </rPr>
          <t>CORRESPONDE AL NÚMERO DE METAS FORMULADAS. ESTA COLUMNA REFLEJA SIEMPRE EL 100% DE LO PROGRAMADO.  NO SE DEBE ALTERAR PUES CONTIENE FÓRMULAS.</t>
        </r>
      </text>
    </comment>
    <comment ref="P13" authorId="0" shapeId="0" xr:uid="{00000000-0006-0000-0200-00000B000000}">
      <text>
        <r>
          <rPr>
            <b/>
            <sz val="8"/>
            <color indexed="81"/>
            <rFont val="Tahoma"/>
            <family val="2"/>
          </rPr>
          <t xml:space="preserve">ESTA COLUMNA ES NUEVA, SOLO SE LLENA PARA LAS METAS RELACIONADAS CON LOS SERVICIOS 09: EDUCATIVOS, CULTURALES Y DEPORTIVOS Y EL SERVICIO 31: APORTES EN ESPECIE PARA PROGRAMAS Y PROYECTOS.  ESCOGER OPCIONES DE LA LISTA DESPLEGABLE.  VER GUÍA PARA ELABORAR EL POA (WORD)
</t>
        </r>
      </text>
    </comment>
    <comment ref="A14" authorId="0" shapeId="0" xr:uid="{00000000-0006-0000-0200-00000C00000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00000000-0006-0000-0200-00000D00000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xr:uid="{00000000-0006-0000-0200-00000E000000}">
      <text>
        <r>
          <rPr>
            <b/>
            <sz val="8"/>
            <color indexed="81"/>
            <rFont val="Tahoma"/>
            <family val="2"/>
          </rPr>
          <t>NUMERE LA META PARA SER IDENTIFICADA</t>
        </r>
      </text>
    </comment>
    <comment ref="G14" authorId="0" shapeId="0" xr:uid="{00000000-0006-0000-0200-00000F000000}">
      <text>
        <r>
          <rPr>
            <b/>
            <sz val="8"/>
            <color indexed="81"/>
            <rFont val="Tahoma"/>
            <family val="2"/>
          </rPr>
          <t xml:space="preserve">Descripción de la meta
</t>
        </r>
      </text>
    </comment>
    <comment ref="J47" authorId="0" shapeId="0" xr:uid="{00000000-0006-0000-0200-000010000000}">
      <text>
        <r>
          <rPr>
            <b/>
            <sz val="8"/>
            <color indexed="81"/>
            <rFont val="Tahoma"/>
            <family val="2"/>
          </rPr>
          <t>PORCENTAJES DE LAS METAS DEL PROGRAMA QUE SE PROGRAMAN ALCANZAR EN EL I SEMESTRE.</t>
        </r>
      </text>
    </comment>
    <comment ref="L47" authorId="0" shapeId="0" xr:uid="{00000000-0006-0000-0200-000011000000}">
      <text>
        <r>
          <rPr>
            <b/>
            <sz val="8"/>
            <color indexed="81"/>
            <rFont val="Tahoma"/>
            <family val="2"/>
          </rPr>
          <t>PORCENTAJES DE LAS METAS DEL PROGRAMA QUE SE PROGRAMAN ALCANZAR EN EL II SEMESTRE.</t>
        </r>
      </text>
    </comment>
    <comment ref="J48" authorId="0" shapeId="0" xr:uid="{00000000-0006-0000-0200-000012000000}">
      <text>
        <r>
          <rPr>
            <b/>
            <sz val="8"/>
            <color indexed="81"/>
            <rFont val="Tahoma"/>
            <family val="2"/>
          </rPr>
          <t>% DE LAS METAS DE LOS OBJETIVOS DE MEJORA QUE SE PROGRAMAN REALIZAR EN EL I SEMESTRE.</t>
        </r>
      </text>
    </comment>
    <comment ref="L48" authorId="0" shapeId="0" xr:uid="{00000000-0006-0000-0200-000013000000}">
      <text>
        <r>
          <rPr>
            <b/>
            <sz val="8"/>
            <color indexed="81"/>
            <rFont val="Tahoma"/>
            <family val="2"/>
          </rPr>
          <t>% DE LAS METAS DE LOS OBJETIVOS DE MEJORA QUE SE PROGRAMAN REALIZAR EN EL II SEMESTRE.</t>
        </r>
      </text>
    </comment>
    <comment ref="J49" authorId="0" shapeId="0" xr:uid="{00000000-0006-0000-0200-000014000000}">
      <text>
        <r>
          <rPr>
            <b/>
            <sz val="8"/>
            <color indexed="81"/>
            <rFont val="Tahoma"/>
            <family val="2"/>
          </rPr>
          <t>% DE LAS METAS DE LOS OBJETIVOS OPERATIVOS QUE SE PROGRAMAN REALIZAR EN EL I SEMESTRE.</t>
        </r>
      </text>
    </comment>
    <comment ref="L49" authorId="0" shapeId="0" xr:uid="{00000000-0006-0000-0200-000015000000}">
      <text>
        <r>
          <rPr>
            <b/>
            <sz val="8"/>
            <color indexed="81"/>
            <rFont val="Tahoma"/>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Flor de María Alfaro</author>
    <author>Luís Roberto Sánchez Salazar</author>
  </authors>
  <commentList>
    <comment ref="A12" authorId="0" shapeId="0" xr:uid="{00000000-0006-0000-0300-000001000000}">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xr:uid="{00000000-0006-0000-0300-000002000000}">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xr:uid="{00000000-0006-0000-0300-00000300000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xr:uid="{00000000-0006-0000-0300-000004000000}">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xr:uid="{00000000-0006-0000-0300-000005000000}">
      <text>
        <r>
          <rPr>
            <b/>
            <sz val="10"/>
            <color indexed="81"/>
            <rFont val="Tahoma"/>
            <family val="2"/>
          </rPr>
          <t xml:space="preserve">Contraloría:
</t>
        </r>
        <r>
          <rPr>
            <sz val="10"/>
            <color indexed="81"/>
            <rFont val="Tahoma"/>
            <family val="2"/>
          </rPr>
          <t>Funcionario responsable del cumplimiento de la meta formulada.</t>
        </r>
      </text>
    </comment>
    <comment ref="O12" authorId="0" shapeId="0" xr:uid="{00000000-0006-0000-0300-000006000000}">
      <text>
        <r>
          <rPr>
            <b/>
            <sz val="12"/>
            <color indexed="81"/>
            <rFont val="Tahoma"/>
            <family val="2"/>
          </rPr>
          <t>Contraloría:</t>
        </r>
        <r>
          <rPr>
            <sz val="12"/>
            <color indexed="81"/>
            <rFont val="Tahoma"/>
            <family val="2"/>
          </rPr>
          <t xml:space="preserve">
Se reflejará el grupo donde se ubica el proyecto al que se le formularon objetivos y metas y se le asignó contenido presupuestario.  Ejemplo:
01 Edificios
02 Vías de comunicación terrestre
03 Obras marítimas y fluviales
etc....
</t>
        </r>
      </text>
    </comment>
    <comment ref="P12" authorId="0" shapeId="0" xr:uid="{00000000-0006-0000-0300-000007000000}">
      <text>
        <r>
          <rPr>
            <b/>
            <sz val="12"/>
            <color indexed="81"/>
            <rFont val="Tahoma"/>
            <family val="2"/>
          </rPr>
          <t xml:space="preserve">EDIFICIOS:
</t>
        </r>
        <r>
          <rPr>
            <sz val="12"/>
            <color indexed="81"/>
            <rFont val="Tahoma"/>
            <family val="2"/>
          </rPr>
          <t xml:space="preserve">  Salones comunales
  Centros de enseñanza
  Centros de salud
  Otros Edificios</t>
        </r>
        <r>
          <rPr>
            <b/>
            <sz val="12"/>
            <color indexed="81"/>
            <rFont val="Tahoma"/>
            <family val="2"/>
          </rPr>
          <t xml:space="preserve">
VÍAS DE COMUNICACIÓN:
</t>
        </r>
        <r>
          <rPr>
            <sz val="12"/>
            <color indexed="81"/>
            <rFont val="Tahoma"/>
            <family val="2"/>
          </rPr>
          <t xml:space="preserve">  Unidad Técnica de Gestión Vial  
  Mantenimiento rutinario red vial
  Mantenimiento periódico red vial
  Mejoramiento red vial
  Rehabilitación red vial
  Reconstrucción red vial
  Obras nuevas red vial
</t>
        </r>
        <r>
          <rPr>
            <b/>
            <sz val="12"/>
            <color indexed="81"/>
            <rFont val="Tahoma"/>
            <family val="2"/>
          </rPr>
          <t xml:space="preserve">
OBRAS MARÍTIMAS Y FLUVIALES
</t>
        </r>
        <r>
          <rPr>
            <sz val="12"/>
            <color indexed="81"/>
            <rFont val="Tahoma"/>
            <family val="2"/>
          </rPr>
          <t xml:space="preserve">  Díques
  Muelles
  Marinas
  Rompeolas
  Obras de defensa y protección
  Otras obras marítimas y fluviales</t>
        </r>
        <r>
          <rPr>
            <b/>
            <sz val="12"/>
            <color indexed="81"/>
            <rFont val="Tahoma"/>
            <family val="2"/>
          </rPr>
          <t xml:space="preserve">
OBRAS URBANÍSTICAS
  </t>
        </r>
        <r>
          <rPr>
            <sz val="12"/>
            <color indexed="81"/>
            <rFont val="Tahoma"/>
            <family val="2"/>
          </rPr>
          <t>Fraccionamiento y habilitación de terrenos
  Otras obras urbanísticas</t>
        </r>
        <r>
          <rPr>
            <b/>
            <sz val="12"/>
            <color indexed="81"/>
            <rFont val="Tahoma"/>
            <family val="2"/>
          </rPr>
          <t xml:space="preserve">
INSTALACIONES
</t>
        </r>
        <r>
          <rPr>
            <sz val="12"/>
            <color indexed="81"/>
            <rFont val="Tahoma"/>
            <family val="2"/>
          </rPr>
          <t xml:space="preserve">  Acueductos
  Alcantarillado pluvial
  Alcantarillado sanitario
  Alumbrado público
  Otras instalaciones</t>
        </r>
        <r>
          <rPr>
            <b/>
            <sz val="12"/>
            <color indexed="81"/>
            <rFont val="Tahoma"/>
            <family val="2"/>
          </rPr>
          <t xml:space="preserve">
OTROS PROYECTOS
  </t>
        </r>
        <r>
          <rPr>
            <sz val="12"/>
            <color indexed="81"/>
            <rFont val="Tahoma"/>
            <family val="2"/>
          </rPr>
          <t>Dirección Técnica y Estudios  
  Centros deportivos y recreativos
  Centros culturales
  Disposición de desechos sólidos
  Cementerios
  Parques y zonas verdes
  Tajos y canteras
  Otros proyectos</t>
        </r>
        <r>
          <rPr>
            <b/>
            <sz val="12"/>
            <color indexed="81"/>
            <rFont val="Tahoma"/>
            <family val="2"/>
          </rPr>
          <t xml:space="preserve">
OTROS FONDOS E INVERSIONES
</t>
        </r>
        <r>
          <rPr>
            <sz val="12"/>
            <color indexed="81"/>
            <rFont val="Tahoma"/>
            <family val="2"/>
          </rPr>
          <t xml:space="preserve"> Otros fondos e inversione</t>
        </r>
      </text>
    </comment>
    <comment ref="Q12" authorId="0" shapeId="0" xr:uid="{00000000-0006-0000-0300-000008000000}">
      <text>
        <r>
          <rPr>
            <sz val="10"/>
            <color indexed="81"/>
            <rFont val="Tahoma"/>
            <family val="2"/>
          </rPr>
          <t>MONTO DEL PRESUPUESTO ASIGNADO A CADA META.</t>
        </r>
      </text>
    </comment>
    <comment ref="I13" authorId="0" shapeId="0" xr:uid="{00000000-0006-0000-0300-000009000000}">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00000000-0006-0000-0300-00000A000000}">
      <text>
        <r>
          <rPr>
            <sz val="10"/>
            <color indexed="81"/>
            <rFont val="Tahoma"/>
            <family val="2"/>
          </rPr>
          <t>Columna con fórmula que muestra el porcentaje de la unidad de medida que se programa atender en el I semestre. NO SE DEBE ALTERAR.</t>
        </r>
      </text>
    </comment>
    <comment ref="K13" authorId="0" shapeId="0" xr:uid="{00000000-0006-0000-0300-00000B000000}">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00000000-0006-0000-0300-00000C000000}">
      <text>
        <r>
          <rPr>
            <sz val="10"/>
            <color indexed="81"/>
            <rFont val="Tahoma"/>
            <family val="2"/>
          </rPr>
          <t>Columna con fórmula que muestra el porcentaje de la unidad de medida que se programa atender en el II semestre. NO SE DEBE ALTERAR.</t>
        </r>
      </text>
    </comment>
    <comment ref="A14" authorId="0" shapeId="0" xr:uid="{00000000-0006-0000-0300-00000D00000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00000000-0006-0000-0300-00000E00000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xr:uid="{00000000-0006-0000-0300-00000F000000}">
      <text>
        <r>
          <rPr>
            <b/>
            <sz val="8"/>
            <color indexed="81"/>
            <rFont val="Tahoma"/>
            <family val="2"/>
          </rPr>
          <t>NUMERE LA META PARA SER IDENTIFICADA</t>
        </r>
      </text>
    </comment>
    <comment ref="G14" authorId="0" shapeId="0" xr:uid="{00000000-0006-0000-0300-000010000000}">
      <text>
        <r>
          <rPr>
            <b/>
            <sz val="11"/>
            <color indexed="81"/>
            <rFont val="Tahoma"/>
            <family val="2"/>
          </rPr>
          <t xml:space="preserve">Descripción de la meta
</t>
        </r>
      </text>
    </comment>
    <comment ref="J14" authorId="1" shapeId="0" xr:uid="{00000000-0006-0000-0300-000011000000}">
      <text>
        <r>
          <rPr>
            <b/>
            <sz val="9"/>
            <color indexed="81"/>
            <rFont val="Tahoma"/>
            <family val="2"/>
          </rPr>
          <t>Luís Roberto Sánchez Salazar:</t>
        </r>
        <r>
          <rPr>
            <sz val="9"/>
            <color indexed="81"/>
            <rFont val="Tahoma"/>
            <family val="2"/>
          </rPr>
          <t xml:space="preserve">
</t>
        </r>
      </text>
    </comment>
    <comment ref="J67" authorId="0" shapeId="0" xr:uid="{00000000-0006-0000-0300-000012000000}">
      <text>
        <r>
          <rPr>
            <b/>
            <sz val="8"/>
            <color indexed="81"/>
            <rFont val="Tahoma"/>
            <family val="2"/>
          </rPr>
          <t>PORCENTAJES DE LAS METAS DEL PROGRAMA QUE SE PROGRAMAN ALCANZAR EN EL I SEMESTRE.</t>
        </r>
      </text>
    </comment>
    <comment ref="L67" authorId="0" shapeId="0" xr:uid="{00000000-0006-0000-0300-000013000000}">
      <text>
        <r>
          <rPr>
            <b/>
            <sz val="8"/>
            <color indexed="81"/>
            <rFont val="Tahoma"/>
            <family val="2"/>
          </rPr>
          <t>PORCENTAJES DE LAS METAS DEL PROGRAMA QUE SE PROGRAMAN ALCANZAR EN EL II SEMESTRE.</t>
        </r>
      </text>
    </comment>
    <comment ref="J68" authorId="0" shapeId="0" xr:uid="{00000000-0006-0000-0300-000014000000}">
      <text>
        <r>
          <rPr>
            <b/>
            <sz val="8"/>
            <color indexed="81"/>
            <rFont val="Tahoma"/>
            <family val="2"/>
          </rPr>
          <t>% DE LAS METAS DE LOS OBJETIVOS DE MEJORA QUE SE PROGRAMAN REALIZAR EN EL I SEMESTRE.</t>
        </r>
      </text>
    </comment>
    <comment ref="L68" authorId="0" shapeId="0" xr:uid="{00000000-0006-0000-0300-000015000000}">
      <text>
        <r>
          <rPr>
            <b/>
            <sz val="8"/>
            <color indexed="81"/>
            <rFont val="Tahoma"/>
            <family val="2"/>
          </rPr>
          <t>% DE LAS METAS DE LOS OBJETIVOS DE MEJORA QUE SE PROGRAMAN REALIZAR EN EL II SEMESTRE.</t>
        </r>
      </text>
    </comment>
    <comment ref="J69" authorId="0" shapeId="0" xr:uid="{00000000-0006-0000-0300-000016000000}">
      <text>
        <r>
          <rPr>
            <b/>
            <sz val="8"/>
            <color indexed="81"/>
            <rFont val="Tahoma"/>
            <family val="2"/>
          </rPr>
          <t>% DE LAS METAS DE LOS OBJETIVOS OPERATIVOS QUE SE PROGRAMAN REALIZAR EN EL I SEMESTRE.</t>
        </r>
      </text>
    </comment>
    <comment ref="L69" authorId="0" shapeId="0" xr:uid="{00000000-0006-0000-0300-000017000000}">
      <text>
        <r>
          <rPr>
            <b/>
            <sz val="8"/>
            <color indexed="81"/>
            <rFont val="Tahoma"/>
            <family val="2"/>
          </rPr>
          <t>% DE LAS METAS DE LOS OBJETIVOS OPERATIVOS QUE SE PROGRAMAN REALIZAR EN EL II SEMESTRE.</t>
        </r>
      </text>
    </comment>
  </commentList>
</comments>
</file>

<file path=xl/sharedStrings.xml><?xml version="1.0" encoding="utf-8"?>
<sst xmlns="http://schemas.openxmlformats.org/spreadsheetml/2006/main" count="1064" uniqueCount="387">
  <si>
    <t>PLAN OPERATIVO ANUAL</t>
  </si>
  <si>
    <t>MATRIZ DE DESEMPEÑO PROGRAMÁTICO</t>
  </si>
  <si>
    <t>PLANIFICACIÓN ESTRATÉGICA</t>
  </si>
  <si>
    <t>PLANIFICACIÓN OPERATIVA ANUAL</t>
  </si>
  <si>
    <t>PLAN DE DESARROLLO MUNICIPAL</t>
  </si>
  <si>
    <t>PROGRAMA</t>
  </si>
  <si>
    <t>PROYECTO</t>
  </si>
  <si>
    <t>OBJETIVOS DE MEJORA Y/O OPERATIVOS</t>
  </si>
  <si>
    <t>META</t>
  </si>
  <si>
    <t>INDICADOR</t>
  </si>
  <si>
    <t>PROGRAMACIÓN DE LA META</t>
  </si>
  <si>
    <t>FUNCIONARIO RESPONSABLE</t>
  </si>
  <si>
    <t>ACTIVIDAD</t>
  </si>
  <si>
    <t>ASIGNACIÓN PRESUPUESTARIA POR META</t>
  </si>
  <si>
    <t>I semestre</t>
  </si>
  <si>
    <t>%</t>
  </si>
  <si>
    <t>II semestre</t>
  </si>
  <si>
    <t>% de la meta a alcanzar</t>
  </si>
  <si>
    <t>I SEMESTRE</t>
  </si>
  <si>
    <t>II SEMESTRE</t>
  </si>
  <si>
    <t>AREA ESTRATÉGICA</t>
  </si>
  <si>
    <t>Código</t>
  </si>
  <si>
    <t>No.</t>
  </si>
  <si>
    <t>Descripción</t>
  </si>
  <si>
    <t>Sem</t>
  </si>
  <si>
    <t xml:space="preserve">Desarrollo Institucional </t>
  </si>
  <si>
    <t>Operativo</t>
  </si>
  <si>
    <t>Margot Montero Jimenez, Alcaldesa Municipal</t>
  </si>
  <si>
    <t>Administración General</t>
  </si>
  <si>
    <t>Juan Vargas Bolaños, contador Municipal</t>
  </si>
  <si>
    <t>Atender las nacesidades relacionadas con tecnología</t>
  </si>
  <si>
    <t>Renovación de licencia  de correo electrónico</t>
  </si>
  <si>
    <t>servicios renovados</t>
  </si>
  <si>
    <t>Ing. Eladio Mena Calderón , encargado soporte T.I.</t>
  </si>
  <si>
    <t>Renovación de licencia  antivirus</t>
  </si>
  <si>
    <t>Renovación de Servicio de DNS</t>
  </si>
  <si>
    <t>Mejora</t>
  </si>
  <si>
    <t>Servicios contratados</t>
  </si>
  <si>
    <t>Renovación de Servicio de internet de 50Mb para internet del parque municipal</t>
  </si>
  <si>
    <t>Cancelar servicios de conectividades a líneas externas de comunicación de datos</t>
  </si>
  <si>
    <t>Servicios cancelados</t>
  </si>
  <si>
    <t>Contratar servicio de internet para conexión de tablet de inspección</t>
  </si>
  <si>
    <t>Contar con soporte profesional y especializado para Base de datos Oracle</t>
  </si>
  <si>
    <t>Renovar servicio de colocación de aplicativo móvil en tiendas play store y apple store</t>
  </si>
  <si>
    <t>Adquirir sistema de control de colas” NOVO SGA para mejorar el servicio a la ciudadanía</t>
  </si>
  <si>
    <t>Servicio adquirido</t>
  </si>
  <si>
    <t>Adquirir sistema de señalización digital para la sala de espera y brindar información a la ciudadanía</t>
  </si>
  <si>
    <t>Adquirir licencia GstarCAD para áreas técnicas</t>
  </si>
  <si>
    <t>Realizar mejoras en la Página Web Municipal</t>
  </si>
  <si>
    <t>Atender necesidades de la administración relacionadas con los recursos materiales y de servicios para el buen funcionamiento</t>
  </si>
  <si>
    <t xml:space="preserve">Alquiler de sistema de monitoreo GPS de vehículos municipales  </t>
  </si>
  <si>
    <t>Karla Lara Arias, encardada de servicios generales</t>
  </si>
  <si>
    <t>Contratación de servicios profesionales para la elaboración de los servicios de los procedimientos de coordinación administrativa y otras áreas</t>
  </si>
  <si>
    <t>Equipos adquiridos</t>
  </si>
  <si>
    <t>Adquirir póliza de dineros en tránsito para cubrir los dineros de los plataformistas para tesorería  por traslados de recursos</t>
  </si>
  <si>
    <t xml:space="preserve">Servicios adquiridos </t>
  </si>
  <si>
    <t>Marielos Cordero Rojas, Directora Administrativa Finaciera</t>
  </si>
  <si>
    <t xml:space="preserve">Compra de 1 refrigeradora  y microondas para colocarla  en el Plantel Municipal </t>
  </si>
  <si>
    <t>Equipo adquirido</t>
  </si>
  <si>
    <t>Contratación servicio de localización de personas</t>
  </si>
  <si>
    <t>Compra de dispositivo  regulador para medir humedad y temperatura para el archivo Municipal</t>
  </si>
  <si>
    <t>Desarrollo de programa de capacitación institucional</t>
  </si>
  <si>
    <t>Cantidad capacitaciones recibidas</t>
  </si>
  <si>
    <t>Jennifer Chaves Cubillo, encatgada RRHH</t>
  </si>
  <si>
    <t>Empaste de libros del Concejo Municipal</t>
  </si>
  <si>
    <t>Atender necesidades de la administración relacionado con Recurso Humano</t>
  </si>
  <si>
    <t>Contratar los servicios profesionales de Gestor de comunicación</t>
  </si>
  <si>
    <t>Compra de uniformes para personal municipal</t>
  </si>
  <si>
    <t>SUBTOTALES</t>
  </si>
  <si>
    <t>TOTAL POR PROGRAMA</t>
  </si>
  <si>
    <t>Metas de Objetivos de Mejora</t>
  </si>
  <si>
    <t>Metas de Objetivos Operativos</t>
  </si>
  <si>
    <t>Metas formuladas para el programa</t>
  </si>
  <si>
    <r>
      <t xml:space="preserve">PROGRAMA I: </t>
    </r>
    <r>
      <rPr>
        <sz val="8"/>
        <rFont val="Arial"/>
        <family val="2"/>
      </rPr>
      <t>DIRECCIÓN Y ADMINISTRACIÓN GENERAL</t>
    </r>
  </si>
  <si>
    <r>
      <t xml:space="preserve">MISIÓN:  </t>
    </r>
    <r>
      <rPr>
        <sz val="8"/>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</si>
  <si>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8"/>
        <rFont val="Arial"/>
        <family val="2"/>
      </rPr>
      <t>Acciones Administrativas</t>
    </r>
  </si>
  <si>
    <t>PLANIFICACIÓN OPERATIVA</t>
  </si>
  <si>
    <t>SERVICIOS</t>
  </si>
  <si>
    <t>I Semestre</t>
  </si>
  <si>
    <t>II Semestre</t>
  </si>
  <si>
    <t>División de servicios</t>
  </si>
  <si>
    <t xml:space="preserve"> 09 - 31</t>
  </si>
  <si>
    <t>Servicios públicos</t>
  </si>
  <si>
    <t xml:space="preserve">Porcentaje de cumplimiento del Plan de Trabajo </t>
  </si>
  <si>
    <t>Adrian Laurent Solano, Encargado servicios</t>
  </si>
  <si>
    <t>04 Cementerios</t>
  </si>
  <si>
    <t>05 Parques y obras de ornato</t>
  </si>
  <si>
    <t>06 Acueductos</t>
  </si>
  <si>
    <t>07 Mercados, plazas y ferias</t>
  </si>
  <si>
    <t>02 Recolección de basura</t>
  </si>
  <si>
    <t>Contratar los servicos de limpieza de tanques sépticos</t>
  </si>
  <si>
    <t>17 Mantenimiento de edificios</t>
  </si>
  <si>
    <t>Reubicacion del medidor principal corriente de edificio de Archivo Municipal</t>
  </si>
  <si>
    <t>Contratacón de reparación de repello de pared trasera, lado este del archivo municipal y colocación de aleros en la ventana</t>
  </si>
  <si>
    <t>Equipamiento cantonal</t>
  </si>
  <si>
    <t>Atender emergencias cantonales</t>
  </si>
  <si>
    <t>Atención de emergencias cantonales que se presenten en el cantón</t>
  </si>
  <si>
    <t>Cantidad de emergencias atendidas</t>
  </si>
  <si>
    <t>Ing, javier Umaña Durán gestión vial</t>
  </si>
  <si>
    <t>28 Atención de emergencias cantonales</t>
  </si>
  <si>
    <t>Medio Ambiente</t>
  </si>
  <si>
    <t>Desarrollo de actividades en beneficio de la gestión ambiental del cantón de Orotina</t>
  </si>
  <si>
    <t>Contratar empresa para realizar limpieza de lotes baldios, así como la tala, poda de árboles riesgo en derecho de vía y propiedad municipal</t>
  </si>
  <si>
    <t>Ing Keilor García, Gestor Ambiental</t>
  </si>
  <si>
    <t>25 Protección del medio ambiente</t>
  </si>
  <si>
    <t xml:space="preserve">infraestructura vial </t>
  </si>
  <si>
    <t>Mejoramiento de la red vial cantonal</t>
  </si>
  <si>
    <t xml:space="preserve">Compra de materiales para  la atención de emergencias en  la  red vial del cantón de Orotina </t>
  </si>
  <si>
    <t>Cantidad manteriales adquiridos</t>
  </si>
  <si>
    <t>03 Mantenimiento de caminos y calles</t>
  </si>
  <si>
    <t>Otros</t>
  </si>
  <si>
    <t>Administrar los recursos humanos, materiales, de servicios y financieros para el buen funcionamiento de mantenimiento de edificio</t>
  </si>
  <si>
    <t>Atención de las necesidades del personal de mantenimiento de edificio</t>
  </si>
  <si>
    <t>27 Dirección de servicios y mantenimiento</t>
  </si>
  <si>
    <t>Administrar los recursos humanos, materiales, de servicios y financieros para el buen funcionamiento del Departamento de Desarrollo y Control Urbano</t>
  </si>
  <si>
    <t>Atención de las necesidades del personal del Departamento de Desarrollo y Control Urbano de la Municipalidad</t>
  </si>
  <si>
    <t>26 Desarrollo Urbano</t>
  </si>
  <si>
    <t>Desarrollo económico</t>
  </si>
  <si>
    <t>Apoyar la formación de los  jóvenes y emprendeduristas del cantón de Orotina</t>
  </si>
  <si>
    <t>Apoyar estudiantes de escasos recursos del cantón que desen estudian carreas ténicas</t>
  </si>
  <si>
    <t>Numero de personas beneficiadas</t>
  </si>
  <si>
    <t>Benjamín Rodríguez Vega, promotor de desarrollo</t>
  </si>
  <si>
    <t>10 Servicios Sociales y complementarios.</t>
  </si>
  <si>
    <t>Desarrollar actividades relacionadas con  la  educativa, la cultura ,  la recreación y el deporte</t>
  </si>
  <si>
    <t>09 Educativos, culturales y deportivos</t>
  </si>
  <si>
    <t xml:space="preserve">Atención a jóvenes que representan los valores cívicos de nuestro cantón </t>
  </si>
  <si>
    <t>Culturales</t>
  </si>
  <si>
    <t>Contar con recursos para premiación de faroles del 14 de setiembre</t>
  </si>
  <si>
    <t>Adquirir medallas (150 FEA, 150 cantonato, 150 día del niño y 150 carrera navideña)</t>
  </si>
  <si>
    <t>cantidad de insumos adquiridos</t>
  </si>
  <si>
    <t>Adquirir pólizas para desarrollo de eventos (7 ferias= 5 emp + 1 salud + 1 de inmobiliaria</t>
  </si>
  <si>
    <t>Cantidad de servicios adquiridos</t>
  </si>
  <si>
    <t>Ealoborar Brochur de ferias de empleo para la empresa mostrando los beneficios de integrarse a la bolsa de empleo de la municipalidad</t>
  </si>
  <si>
    <t>Actividades protocolarias relacionadas con eventos externos: Festival folklórica, día de la mujer, día del adulto mayor, reunión de preparativos al 15 de setiembre, día del cantonato y juegos dorados.</t>
  </si>
  <si>
    <t>Cantidad de actividades realizadas</t>
  </si>
  <si>
    <t>Desarrollar actividad de inicio de clases "Los amigos de la comunidad"</t>
  </si>
  <si>
    <t xml:space="preserve">Realizar ferias de emprendimientos (2 pequeñas y una grande) </t>
  </si>
  <si>
    <t>Desarrollo de Caminatas: día del (ferrocarrilero, tomas de agua,) paseos familiares(cantonato día de la familia)</t>
  </si>
  <si>
    <t>Contratar los servicios de perifoneo de diferentes actividades</t>
  </si>
  <si>
    <t>Cantidad de servicios contratados</t>
  </si>
  <si>
    <t>Organizar el festival de las artes en Orotina</t>
  </si>
  <si>
    <t>Política social</t>
  </si>
  <si>
    <t>Dotar de recursos para antender las necesidades relacionados con la juventud</t>
  </si>
  <si>
    <t xml:space="preserve">Atender las necesidades del Plan anual de trabajo del Comité de la  Persona Joven </t>
  </si>
  <si>
    <t>Luis Miguel Valverde Ramírez, presidente CPJ</t>
  </si>
  <si>
    <t>Aportes en especies para proyectos comunitarios</t>
  </si>
  <si>
    <t>Donación de materiales para la construcción de sala de espera en Escuela Parcelas ITCO</t>
  </si>
  <si>
    <t>Obra planificada vrs obra realizada</t>
  </si>
  <si>
    <t>Arq. Jean Carlo Alpízar, Desarrollo Urbano</t>
  </si>
  <si>
    <t>31 Aportes en especie para servicios y proyectos comunitarios.</t>
  </si>
  <si>
    <t xml:space="preserve">Donación de dos cámaras de vigilancia equipadas para la Asociación de Desarrollo de Limonal </t>
  </si>
  <si>
    <t>Donación de instrumentos musicales para la Escuela de Cebadilla</t>
  </si>
  <si>
    <t>Donación de equipo diverso para el equipamiento de cocina para la Asociación de Limonal</t>
  </si>
  <si>
    <t>Desarrollar infraestructura para los servicios Municipales</t>
  </si>
  <si>
    <t>Contar con contenido presupuestario para el pago de alquiler de tanques de almacenamiento en lotes Ulloa</t>
  </si>
  <si>
    <t>Contar con contenido presupuestario para el alquiler  de camiones cisterna en caso de emergencias en el agua</t>
  </si>
  <si>
    <t>Compra de equipo y mobiliario diverso (válvulas, hidrómetos) para el buen funcionamiento del Acueducto</t>
  </si>
  <si>
    <t>Contar con contenido presupuestario para el pago de contrato de laboratorio para las pruebas de agua</t>
  </si>
  <si>
    <t>Compra de materiales para la desinfección del agua</t>
  </si>
  <si>
    <t>Construcción de tanque de almacenamiento de 125 m3 para el sector determinado 5, calle de Ganaderos (lote la Granjita)</t>
  </si>
  <si>
    <t xml:space="preserve">Compra de equipo necesario para realizar labores de mantenimiento de parques </t>
  </si>
  <si>
    <t>Contar con contenido presupuestario para el pago de empresa que brinda servicio de poda y mantenimiento de parques y jardines en el casco central</t>
  </si>
  <si>
    <t xml:space="preserve">Contar con contenido presupuestario paracontratar empresa que brinda servicio de aseo en el casco central </t>
  </si>
  <si>
    <t>01 Aseo de vías y sitios públicos.</t>
  </si>
  <si>
    <t xml:space="preserve">Compra de contenedores para instalar en el mercado municipal </t>
  </si>
  <si>
    <t>Contratar empresa para dar mantenimiento y reparación del edificio del mercado Municipal</t>
  </si>
  <si>
    <t xml:space="preserve">Contratación de empresa para la construcción 40 nichos para alquiler en el cementerio Municipal </t>
  </si>
  <si>
    <t>GRUPOS</t>
  </si>
  <si>
    <t>SUBGRUPOS</t>
  </si>
  <si>
    <t xml:space="preserve">Atender programas sociales de impacto en el cantón </t>
  </si>
  <si>
    <t>Desarrollo de programas del Centro de Cuido de niños en vulnerabilidad (CECUDI)</t>
  </si>
  <si>
    <t>Cantidad de niños atendidos</t>
  </si>
  <si>
    <t>06 Otros proyectos</t>
  </si>
  <si>
    <t>Otros proyectos</t>
  </si>
  <si>
    <t>Administrar los recursos humanos, materiales, de servicios y financieros para el buen funcionamiento de la Dirección Técnica</t>
  </si>
  <si>
    <t>Atención de las necesidades del personal de la dirección Técnica de la Municipalidad de Orotina</t>
  </si>
  <si>
    <t>Cantidad de beneficiarios antendidos</t>
  </si>
  <si>
    <t>Atender obligaciones financieras vigentes</t>
  </si>
  <si>
    <t>Cuotas canceladas</t>
  </si>
  <si>
    <t>07 Otros fondos e inversiones</t>
  </si>
  <si>
    <t>Otros fondos e inversiones</t>
  </si>
  <si>
    <t>Adquisición y colocación de máquinas de hacer ejercicios para las comunidades de Uvita, Ceiba y la Trinidad</t>
  </si>
  <si>
    <t>Otras obras urbanísticas</t>
  </si>
  <si>
    <t>Construcción de muro de contención en plaza deportes de Mastate</t>
  </si>
  <si>
    <t>Otros Edificios</t>
  </si>
  <si>
    <t>Adquisición y colocación de Play Ground en la comunidad de Barrio Jesús.</t>
  </si>
  <si>
    <t>Adquisición y colocación de Play Ground en la comunidad de Villa los Reyes</t>
  </si>
  <si>
    <t>Adquisición y colocación de máquinas de hacer ejercicios para las comunidades de Santa Rita y Cebadilla</t>
  </si>
  <si>
    <t>Adquisición y colocación de máquinas de hacer ejercicios para la comunidad de Barrio Nuevo.</t>
  </si>
  <si>
    <t>Construcción por obra total de aula en la Escuela de San Jerónimo</t>
  </si>
  <si>
    <t>Adquisición y colocación de Play Ground en la Escuela Artuto Quirós Carranza</t>
  </si>
  <si>
    <t>Construcción por obra total de oficina para la Asociación de Desarrollo de Coyolar a construirse en el salón comunal de Barrio Corazón de María</t>
  </si>
  <si>
    <t>Relastreo y cuneteado de calle situada al costado sur de la Escuela de Hacienda Vieja</t>
  </si>
  <si>
    <t xml:space="preserve">Ing. Javier Umaña Durán, gestión vial </t>
  </si>
  <si>
    <t>02 Vías de comunicación terrestre</t>
  </si>
  <si>
    <t>Mantenimiento periódico red vial</t>
  </si>
  <si>
    <t>Adquisición y colocación de Play Ground en Urbanización Juan Pablo Segindo en área comunal</t>
  </si>
  <si>
    <t>Adquisición y colocación de Play Ground en Parque centra de Orotina</t>
  </si>
  <si>
    <t>Remodelación de área recreativa en Parque Tres Marías</t>
  </si>
  <si>
    <t>Remodelación de cancha multiuso de Villa Los Reyes</t>
  </si>
  <si>
    <t>Lastrado y cunetado en entrada camino en Cascajal</t>
  </si>
  <si>
    <t>Lastrado y cunetado de camino de Barrio San Vicente</t>
  </si>
  <si>
    <t>Reparación de casa Adulto mayor, por obra total</t>
  </si>
  <si>
    <t>Colocación de sistema de cámaras y pantalla smart TV en Centro de Formación CEFOCA</t>
  </si>
  <si>
    <t>Reparar la Red Vial Cantonal</t>
  </si>
  <si>
    <t>2 Vías de comunicación terrestre</t>
  </si>
  <si>
    <t>Unidad Técnica de Gestión Vial</t>
  </si>
  <si>
    <t>Recursos disponibles para el mantenimiento rutinario de vias, mitigación y atención de emergencias, construcctrucción de reductores de velocidad, y Mantenimiento de las capas asfalticas por bacheo del cantón en los caminos incluidos en la red vial cantonal de Orotina</t>
  </si>
  <si>
    <t>Recursos disponibles para ejecutar obras viales en la red vial cantonal, por convenios con asociaciones de desarrollo, personas físicas y juridicas</t>
  </si>
  <si>
    <t>Reconstrucción de Puentes y Estructuras Mayores para Drenajes en Cuesta Blanca</t>
  </si>
  <si>
    <t>Construcción de Aceras y Cordons de Caños en calles Urbanas del distrito Central</t>
  </si>
  <si>
    <t>Mejoramiento de la superficie de ruedo del  Camino 2-09-007 (Lagunillas- El Tajo)</t>
  </si>
  <si>
    <t>Contrapartida Proyecto BID Cuatro Esquinas a Hacienda Vieja</t>
  </si>
  <si>
    <t>Mejoramiento de la superficie de ruedo del  Camino 2-09-039 ( Cuatro Esquinas por la plaza)</t>
  </si>
  <si>
    <t>Señalización para el reordenamiento vial del casco central</t>
  </si>
  <si>
    <t>Mejoramiento de la superficie de ruedo del  Camino Cerro Bajo- Santa Rita, codigo 2-09-085</t>
  </si>
  <si>
    <t>Mejoramiento de la superficie de ruedo del  Camino de la Trinidad, codigo 2-09-013</t>
  </si>
  <si>
    <t>3 Vías de comunicación terrestre</t>
  </si>
  <si>
    <t>Mejoramiento de la superficie de ruedo del  Camino de la Uvita Cascajal, codigo 2-09-051</t>
  </si>
  <si>
    <t>4 Vías de comunicación terrestre</t>
  </si>
  <si>
    <t>Mejoramiento de la superficie de ruedo y sistema de drenaje  del  Camino 2-09-045 (Hacienda Vieja por la línea ferrea)</t>
  </si>
  <si>
    <t>5 Vías de comunicación terrestre</t>
  </si>
  <si>
    <t>Mejoramiento de la superficie de ruedo de calles urbanas de Orotina Centro 2-09-017 (Asfalto Regular- Asfalto Bueno)</t>
  </si>
  <si>
    <t>6 Vías de comunicación terrestre</t>
  </si>
  <si>
    <t>Mantenimiento calles urbanas de Orotina Centro 2-09-017 (Calle del archivo Municipal en el INVU)</t>
  </si>
  <si>
    <t>Mejoramiento de la superficie de ruedo de caminio el Vivero Coyolar, , código 2-09-072</t>
  </si>
  <si>
    <t>Mantenimiento calles urbanas de Orotina Centro 2-09-017 (Lastre Regular- Asfalto Bueno)</t>
  </si>
  <si>
    <r>
      <t xml:space="preserve">PROGRAMA III: </t>
    </r>
    <r>
      <rPr>
        <sz val="8"/>
        <rFont val="Arial"/>
        <family val="2"/>
      </rPr>
      <t>INVERSIONES</t>
    </r>
  </si>
  <si>
    <r>
      <t xml:space="preserve">MISIÓN:  </t>
    </r>
    <r>
      <rPr>
        <sz val="8"/>
        <rFont val="Arial"/>
        <family val="2"/>
      </rPr>
      <t>Desarrollar proyectos de inversión a favor de la comunidad con el fin de satisfacer sus necesidades.</t>
    </r>
  </si>
  <si>
    <r>
      <t>Producción final:</t>
    </r>
    <r>
      <rPr>
        <sz val="8"/>
        <rFont val="Arial"/>
        <family val="2"/>
      </rPr>
      <t xml:space="preserve"> Proyectos de inversión</t>
    </r>
  </si>
  <si>
    <r>
      <t xml:space="preserve">PROGRAMA II: </t>
    </r>
    <r>
      <rPr>
        <sz val="8"/>
        <rFont val="Arial"/>
        <family val="2"/>
      </rPr>
      <t>SERVICIOS COMUNITARIOS</t>
    </r>
  </si>
  <si>
    <r>
      <t xml:space="preserve">MISIÓN:  </t>
    </r>
    <r>
      <rPr>
        <sz val="8"/>
        <rFont val="Arial"/>
        <family val="2"/>
      </rPr>
      <t>Brindar servicios a la comunidad con el fin de satisfacer sus necesidades.</t>
    </r>
  </si>
  <si>
    <r>
      <t xml:space="preserve">Producción final: </t>
    </r>
    <r>
      <rPr>
        <sz val="8"/>
        <rFont val="Arial"/>
        <family val="2"/>
      </rPr>
      <t>Servicios comunitarios</t>
    </r>
  </si>
  <si>
    <r>
      <t xml:space="preserve">Compra de </t>
    </r>
    <r>
      <rPr>
        <b/>
        <sz val="8"/>
        <color indexed="8"/>
        <rFont val="Arial"/>
        <family val="2"/>
      </rPr>
      <t>1 Contadora de billetes</t>
    </r>
    <r>
      <rPr>
        <sz val="8"/>
        <rFont val="Arial"/>
        <family val="2"/>
      </rPr>
      <t xml:space="preserve"> (Tesorería ) </t>
    </r>
    <r>
      <rPr>
        <b/>
        <sz val="8"/>
        <color indexed="8"/>
        <rFont val="Arial"/>
        <family val="2"/>
      </rPr>
      <t xml:space="preserve">2 impresoras de punto de ventas </t>
    </r>
    <r>
      <rPr>
        <sz val="8"/>
        <rFont val="Arial"/>
        <family val="2"/>
      </rPr>
      <t xml:space="preserve">(Plataforma servicios y Gestión de Cobro) </t>
    </r>
    <r>
      <rPr>
        <b/>
        <sz val="8"/>
        <color indexed="8"/>
        <rFont val="Arial"/>
        <family val="2"/>
      </rPr>
      <t xml:space="preserve">2 detectoras de billetes </t>
    </r>
    <r>
      <rPr>
        <sz val="8"/>
        <rFont val="Arial"/>
        <family val="2"/>
      </rPr>
      <t xml:space="preserve">(Gestión de Cobro) </t>
    </r>
  </si>
  <si>
    <t>Atención adecuada de los servicios Municipales</t>
  </si>
  <si>
    <t xml:space="preserve">Contratar empresa para llevar a cabo la recolección, transporte, tratamiento y disposición de los residuos sólidos del cantón de Orotina </t>
  </si>
  <si>
    <t>Cantidad de toneladas recolectadas</t>
  </si>
  <si>
    <t>Keilor García, Gestión ambiebiental</t>
  </si>
  <si>
    <t xml:space="preserve">Contratar estudio tarifario para la gestión de residuos sólidos </t>
  </si>
  <si>
    <t xml:space="preserve">Servicios contrataos </t>
  </si>
  <si>
    <t>Contratar servicios para promover acciones educativas en la gestión ambiental que contribuyan a la recuperación y reahabilitación de la cuenca del Rio Grande de Tárcoles</t>
  </si>
  <si>
    <t xml:space="preserve">MARCO GENERAL </t>
  </si>
  <si>
    <t>(Aspectos estratégicos generales)</t>
  </si>
  <si>
    <t>1. Nombre de la institución.</t>
  </si>
  <si>
    <t>Municipalidad de Orotina</t>
  </si>
  <si>
    <t>2. Año del POA.</t>
  </si>
  <si>
    <t>3. Marco filosófico institucional.</t>
  </si>
  <si>
    <t xml:space="preserve">    3.1 Misión:</t>
  </si>
  <si>
    <t>La Municipalidad de Orotina es el gobierno local, que propicia el desarrollo social y económico en forma integral y sostenida de las personas, con una activa participación ciudadana y comprometidos con el ambiente.</t>
  </si>
  <si>
    <t xml:space="preserve">    3.2 Visión:</t>
  </si>
  <si>
    <t>La Municipalidad de Orotina, será un gobierno local que promueva el desarrollo social, cultural, económico y ambiental de la comunidad de manera sostenida, con una gestión eficiente, transparente y participativa, posicionada como una ciudad moderna, segura, inclusiva y saludable.</t>
  </si>
  <si>
    <t xml:space="preserve">    3.3 Políticas institucionales:</t>
  </si>
  <si>
    <t>El desarrollo del cantón de Orotina, no debe planificarse en forma aislada sino que deberá considerar el desarrollo integral regional del Pacífico Central en concordancia con el Plan Nacional de Desarrollo establecido al efecto.</t>
  </si>
  <si>
    <t>Se fortalecerá el papel de la Municipalidad como Gobierno Local, a través del establecimiento de coordinaciones interinstitucionales, que den valor agregado y relevancia a la autonomía municipal.</t>
  </si>
  <si>
    <t>La acción institucional estará orientada prioritariamente a contribuir con el desarrollo integral del orotinense, en coordinación con acciones que fomenten la participación ciudadana.</t>
  </si>
  <si>
    <t>Se deberá garantizar que los servicios públicos municipales se brinden oportunamente, con cobertura que se amplíe paulatinamente en la extensión del cantón y se dé bajo estándares de calidad aceptable o superior.</t>
  </si>
  <si>
    <t>El desarrollo urbano del cantón se dará en armonía con el ambiente, el progreso de su gente, dentro de un modelo de desarrollo sostenible.</t>
  </si>
  <si>
    <t>La gestión municipal se regirá por una administración eficiente de los recursos regirá, promoviendo la razonabilidad impositiva y de tasas, el incremento en la productividad del trabajo, la racionalidad del gasto, y la adecuada retribución de los ingresos, bajo un marco laboral de compromiso con la comunidad.</t>
  </si>
  <si>
    <t>El desempeño institucional será medido en función de resultados y su comunicado se dará a través de los instrumentos de rendición de cuentas con estrategias de información y comunicación veraces que sirvan para crear opinión en la comunidad.</t>
  </si>
  <si>
    <t>Propiciar la promoción de la salud, el auge cultural y el deporte como medios necesarios y complementarios a las necesidades de desarrollo económico de los habitantes del cantón.</t>
  </si>
  <si>
    <t>4. Plan de Desarrollo Municipal.</t>
  </si>
  <si>
    <t>Nombre del Área estratégica</t>
  </si>
  <si>
    <t>Objetivo (s)  Estratégico (s) del Área</t>
  </si>
  <si>
    <t>Ordenamiento territorial</t>
  </si>
  <si>
    <t>5. Observaciones.</t>
  </si>
  <si>
    <t>La aprobación del Plan de Desarrollo Municipal se dio por parte del Concejo Municipal de Orotina, en el Acta de Sesión ordinaria No. 175 del 21 de mayo del año 2008, en su Artículo V, aparte 1 inciso 2, según lo establecen los artículo 13 inciso a) y k) y el artículo 17 inciso e) y l), ambos del Código Municipal</t>
  </si>
  <si>
    <t>Elaborado por:</t>
  </si>
  <si>
    <t>Jeffrey Valerio Castro</t>
  </si>
  <si>
    <t>Fecha:</t>
  </si>
  <si>
    <t>28 de agosto 2018</t>
  </si>
  <si>
    <t>P1-04</t>
  </si>
  <si>
    <t>P1-05</t>
  </si>
  <si>
    <t>P1-06</t>
  </si>
  <si>
    <t>P1-07</t>
  </si>
  <si>
    <t>P1-09</t>
  </si>
  <si>
    <t>P1-12</t>
  </si>
  <si>
    <t>P1-15</t>
  </si>
  <si>
    <t>P1-16</t>
  </si>
  <si>
    <t>P1-17</t>
  </si>
  <si>
    <t>P1-18</t>
  </si>
  <si>
    <t>P1-19</t>
  </si>
  <si>
    <t>P1-22</t>
  </si>
  <si>
    <t>P1-23</t>
  </si>
  <si>
    <t>P1-24</t>
  </si>
  <si>
    <t>P1-25</t>
  </si>
  <si>
    <t>P1-26</t>
  </si>
  <si>
    <t>P1-28</t>
  </si>
  <si>
    <t>P1-29</t>
  </si>
  <si>
    <t>P1-30</t>
  </si>
  <si>
    <t>P1-31</t>
  </si>
  <si>
    <t>P1-32</t>
  </si>
  <si>
    <t>P1-34</t>
  </si>
  <si>
    <t>P1-35</t>
  </si>
  <si>
    <t>P1-36</t>
  </si>
  <si>
    <t>P2-08</t>
  </si>
  <si>
    <t>P2-09</t>
  </si>
  <si>
    <t>P2-11</t>
  </si>
  <si>
    <t>P2-10</t>
  </si>
  <si>
    <t>P2-12</t>
  </si>
  <si>
    <t>P2-13</t>
  </si>
  <si>
    <t>P2-14</t>
  </si>
  <si>
    <t>P2-15</t>
  </si>
  <si>
    <t>P2-17</t>
  </si>
  <si>
    <t>P2-18</t>
  </si>
  <si>
    <t>P2-19</t>
  </si>
  <si>
    <t>P2-20</t>
  </si>
  <si>
    <t>P2-21</t>
  </si>
  <si>
    <t>P2-22</t>
  </si>
  <si>
    <t>P2-23</t>
  </si>
  <si>
    <t>P2-24</t>
  </si>
  <si>
    <t>P2-25</t>
  </si>
  <si>
    <t>P2-26</t>
  </si>
  <si>
    <t>P2-27</t>
  </si>
  <si>
    <t>P2-28</t>
  </si>
  <si>
    <t>P2-29</t>
  </si>
  <si>
    <t>P2-30</t>
  </si>
  <si>
    <t>P2-31</t>
  </si>
  <si>
    <t>P2-32</t>
  </si>
  <si>
    <t>P2-33</t>
  </si>
  <si>
    <t>P2-34</t>
  </si>
  <si>
    <t>P2-35</t>
  </si>
  <si>
    <t>P2-36</t>
  </si>
  <si>
    <t>P2-37</t>
  </si>
  <si>
    <t>P2-38</t>
  </si>
  <si>
    <t>P3-01</t>
  </si>
  <si>
    <t>P2-06</t>
  </si>
  <si>
    <t>P3-02</t>
  </si>
  <si>
    <t>P3-03</t>
  </si>
  <si>
    <t>P3-04</t>
  </si>
  <si>
    <t>P3-05</t>
  </si>
  <si>
    <t>P3-06</t>
  </si>
  <si>
    <t>P3-07</t>
  </si>
  <si>
    <t>P3-08</t>
  </si>
  <si>
    <t>P3-09</t>
  </si>
  <si>
    <t>P3-10</t>
  </si>
  <si>
    <t>P3-11</t>
  </si>
  <si>
    <t>P3-12</t>
  </si>
  <si>
    <t>P3-13</t>
  </si>
  <si>
    <t>P3-15</t>
  </si>
  <si>
    <t>P3-16</t>
  </si>
  <si>
    <t>P3-17</t>
  </si>
  <si>
    <t>P3-18</t>
  </si>
  <si>
    <t>P3-19</t>
  </si>
  <si>
    <t>P3-20</t>
  </si>
  <si>
    <t>P3-22</t>
  </si>
  <si>
    <t>P3-23</t>
  </si>
  <si>
    <t>P3-24</t>
  </si>
  <si>
    <t>P3-25</t>
  </si>
  <si>
    <t>P3-26</t>
  </si>
  <si>
    <t>P3-27</t>
  </si>
  <si>
    <t>P3-28</t>
  </si>
  <si>
    <t>P3-29</t>
  </si>
  <si>
    <t>P3-30</t>
  </si>
  <si>
    <t>P3-32</t>
  </si>
  <si>
    <t>P3-33</t>
  </si>
  <si>
    <t>P3-34</t>
  </si>
  <si>
    <t>P3-35</t>
  </si>
  <si>
    <t>P3-36</t>
  </si>
  <si>
    <t>P3-37</t>
  </si>
  <si>
    <t>P3-38</t>
  </si>
  <si>
    <t>P3-39</t>
  </si>
  <si>
    <t>P3-40</t>
  </si>
  <si>
    <t>P3-41</t>
  </si>
  <si>
    <t>P3-42</t>
  </si>
  <si>
    <t>P3-43</t>
  </si>
  <si>
    <t>P3-44</t>
  </si>
  <si>
    <t>P3-45</t>
  </si>
  <si>
    <t>P3-46</t>
  </si>
  <si>
    <t>P3-47</t>
  </si>
  <si>
    <t>P3-48</t>
  </si>
  <si>
    <t>P3-49</t>
  </si>
  <si>
    <t>P3-50</t>
  </si>
  <si>
    <t>P3-51</t>
  </si>
  <si>
    <t>P3-52</t>
  </si>
  <si>
    <t>P3-31</t>
  </si>
  <si>
    <t>Atender las nacesidades relacionadas con tecnología en la Institución</t>
  </si>
  <si>
    <t xml:space="preserve">Adquirir licencia (Windows Server Standard 2016 GOV 20 Nucleos) para servidor de conectividad </t>
  </si>
  <si>
    <t>Atender las nacesidades relacionadas con el Recurso Humano</t>
  </si>
  <si>
    <t>Atender  las necesidades relacionadas con los recursos materiales y de servicios generales</t>
  </si>
  <si>
    <t>Cancelar intereses y amortización de obligaciones financieras vigentes</t>
  </si>
  <si>
    <t>P3.21</t>
  </si>
  <si>
    <t>Atender necesidades de capacitación, formación  y atención de eventos en el CEFOCA</t>
  </si>
  <si>
    <t>Compra de equipo y maquinaria para realizar labores del servicio de Aseo y vías</t>
  </si>
  <si>
    <t>Compra de equipo y maquinaria para realizar labores del servicio de cementerio</t>
  </si>
  <si>
    <t>Mejoras en el salón comunal de Barrio Corazón de María</t>
  </si>
  <si>
    <t xml:space="preserve">Brindar programa para la red de cuido Adulto Mayot (CONAPAM) </t>
  </si>
  <si>
    <t xml:space="preserve">Jeancarlo Vargas león, encargado de Desarr. Y prog Tec.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</si>
</sst>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_(* #,##0_);_(* \(#,##0\);_(* &quot;-&quot;??_);_(@_)"/>
  </numFmts>
  <fonts count="26" x14ac:knownFonts="1">
    <font>
      <sz val="11"/>
      <color theme="1"/>
      <name val="Calibri"/>
      <family val="2"/>
      <scheme val="minor"/>
    </font>
    <font>
      <sz val="11"/>
      <color theme="1"/>
      <name val="Calibri"/>
      <family val="2"/>
      <scheme val="minor"/>
    </font>
    <font>
      <sz val="8"/>
      <name val="Calibri"/>
      <family val="2"/>
    </font>
    <font>
      <b/>
      <sz val="12"/>
      <color indexed="81"/>
      <name val="Tahoma"/>
      <family val="2"/>
    </font>
    <font>
      <sz val="12"/>
      <color indexed="81"/>
      <name val="Tahoma"/>
      <family val="2"/>
    </font>
    <font>
      <u/>
      <sz val="12"/>
      <color indexed="81"/>
      <name val="Tahoma"/>
      <family val="2"/>
    </font>
    <font>
      <b/>
      <sz val="10"/>
      <color indexed="81"/>
      <name val="Tahoma"/>
      <family val="2"/>
    </font>
    <font>
      <sz val="10"/>
      <color indexed="81"/>
      <name val="Tahoma"/>
      <family val="2"/>
    </font>
    <font>
      <sz val="11"/>
      <color indexed="81"/>
      <name val="Tahoma"/>
      <family val="2"/>
    </font>
    <font>
      <b/>
      <sz val="11"/>
      <color indexed="81"/>
      <name val="Tahoma"/>
      <family val="2"/>
    </font>
    <font>
      <b/>
      <sz val="8"/>
      <color indexed="81"/>
      <name val="Tahoma"/>
      <family val="2"/>
    </font>
    <font>
      <b/>
      <sz val="8"/>
      <name val="Arial"/>
      <family val="2"/>
    </font>
    <font>
      <sz val="8"/>
      <color theme="1"/>
      <name val="Calibri"/>
      <family val="2"/>
      <scheme val="minor"/>
    </font>
    <font>
      <sz val="8"/>
      <name val="Arial"/>
      <family val="2"/>
    </font>
    <font>
      <sz val="8"/>
      <color rgb="FFFF0000"/>
      <name val="Arial"/>
      <family val="2"/>
    </font>
    <font>
      <sz val="8"/>
      <name val="Calibri"/>
      <family val="2"/>
      <scheme val="minor"/>
    </font>
    <font>
      <b/>
      <sz val="9"/>
      <color indexed="81"/>
      <name val="Tahoma"/>
      <family val="2"/>
    </font>
    <font>
      <sz val="9"/>
      <color indexed="81"/>
      <name val="Tahoma"/>
      <family val="2"/>
    </font>
    <font>
      <b/>
      <sz val="11"/>
      <name val="Arial"/>
      <family val="2"/>
    </font>
    <font>
      <sz val="11"/>
      <name val="Arial"/>
      <family val="2"/>
    </font>
    <font>
      <b/>
      <sz val="10"/>
      <name val="Arial"/>
      <family val="2"/>
    </font>
    <font>
      <sz val="10"/>
      <name val="Arial"/>
      <family val="2"/>
    </font>
    <font>
      <sz val="8"/>
      <color theme="1"/>
      <name val="Arial"/>
      <family val="2"/>
    </font>
    <font>
      <b/>
      <sz val="8"/>
      <color indexed="8"/>
      <name val="Arial"/>
      <family val="2"/>
    </font>
    <font>
      <b/>
      <sz val="10"/>
      <color indexed="12"/>
      <name val="Arial"/>
      <family val="2"/>
    </font>
    <font>
      <b/>
      <u/>
      <sz val="11"/>
      <color indexed="81"/>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rgb="FFE6EAB0"/>
        <bgColor indexed="64"/>
      </patternFill>
    </fill>
    <fill>
      <patternFill patternType="solid">
        <fgColor indexed="43"/>
        <bgColor indexed="64"/>
      </patternFill>
    </fill>
    <fill>
      <patternFill patternType="solid">
        <fgColor rgb="FF92D050"/>
        <bgColor indexed="64"/>
      </patternFill>
    </fill>
    <fill>
      <patternFill patternType="solid">
        <fgColor indexed="44"/>
        <bgColor indexed="64"/>
      </patternFill>
    </fill>
    <fill>
      <patternFill patternType="solid">
        <fgColor theme="0"/>
        <bgColor indexed="64"/>
      </patternFill>
    </fill>
    <fill>
      <patternFill patternType="solid">
        <fgColor indexed="47"/>
        <bgColor indexed="64"/>
      </patternFill>
    </fill>
    <fill>
      <patternFill patternType="solid">
        <fgColor indexed="4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3">
    <xf numFmtId="0" fontId="0" fillId="0" borderId="0" xfId="0"/>
    <xf numFmtId="4" fontId="11" fillId="0" borderId="0" xfId="0" applyNumberFormat="1" applyFont="1" applyAlignment="1" applyProtection="1">
      <alignment horizontal="left"/>
      <protection hidden="1"/>
    </xf>
    <xf numFmtId="0" fontId="11" fillId="0" borderId="0" xfId="0" applyFont="1" applyAlignment="1" applyProtection="1">
      <alignment horizontal="left"/>
      <protection hidden="1"/>
    </xf>
    <xf numFmtId="0" fontId="11" fillId="0" borderId="0" xfId="0" applyNumberFormat="1" applyFont="1" applyAlignment="1" applyProtection="1">
      <alignment horizontal="center"/>
      <protection hidden="1"/>
    </xf>
    <xf numFmtId="0" fontId="12" fillId="0" borderId="0" xfId="0" applyFont="1" applyProtection="1">
      <protection hidden="1"/>
    </xf>
    <xf numFmtId="0" fontId="12" fillId="0" borderId="0" xfId="0" applyFont="1" applyAlignment="1" applyProtection="1">
      <protection hidden="1"/>
    </xf>
    <xf numFmtId="0" fontId="12" fillId="0" borderId="0" xfId="0" applyFont="1"/>
    <xf numFmtId="0" fontId="11" fillId="0" borderId="0" xfId="0" applyNumberFormat="1" applyFont="1" applyAlignment="1" applyProtection="1">
      <alignment horizontal="center"/>
      <protection locked="0"/>
    </xf>
    <xf numFmtId="0" fontId="12" fillId="0" borderId="0" xfId="0" applyFont="1" applyProtection="1">
      <protection locked="0"/>
    </xf>
    <xf numFmtId="0" fontId="12" fillId="0" borderId="0" xfId="0" applyFont="1" applyAlignment="1" applyProtection="1">
      <protection locked="0"/>
    </xf>
    <xf numFmtId="4" fontId="11" fillId="0" borderId="0" xfId="0" applyNumberFormat="1" applyFont="1" applyFill="1" applyAlignment="1" applyProtection="1">
      <alignment horizontal="left"/>
      <protection hidden="1"/>
    </xf>
    <xf numFmtId="0" fontId="11" fillId="0" borderId="0" xfId="0" applyNumberFormat="1" applyFont="1" applyFill="1" applyAlignment="1" applyProtection="1">
      <alignment horizontal="center"/>
      <protection hidden="1"/>
    </xf>
    <xf numFmtId="0" fontId="11" fillId="2" borderId="1" xfId="0" applyFont="1" applyFill="1" applyBorder="1" applyAlignment="1" applyProtection="1">
      <alignment horizontal="center" vertical="justify"/>
      <protection hidden="1"/>
    </xf>
    <xf numFmtId="0" fontId="11" fillId="5" borderId="19" xfId="0" applyFont="1" applyFill="1" applyBorder="1" applyAlignment="1" applyProtection="1">
      <alignment horizontal="center" vertical="center"/>
      <protection hidden="1"/>
    </xf>
    <xf numFmtId="0" fontId="11" fillId="3" borderId="4" xfId="0" applyFont="1" applyFill="1" applyBorder="1" applyAlignment="1" applyProtection="1">
      <alignment horizontal="center" vertical="justify"/>
    </xf>
    <xf numFmtId="0" fontId="11" fillId="5" borderId="21" xfId="0" applyFont="1" applyFill="1" applyBorder="1" applyAlignment="1" applyProtection="1">
      <alignment horizontal="left"/>
      <protection hidden="1"/>
    </xf>
    <xf numFmtId="0" fontId="11" fillId="5" borderId="21" xfId="0" applyNumberFormat="1" applyFont="1" applyFill="1" applyBorder="1" applyAlignment="1" applyProtection="1">
      <alignment horizontal="center"/>
      <protection hidden="1"/>
    </xf>
    <xf numFmtId="0" fontId="11" fillId="5" borderId="1" xfId="0" applyFont="1" applyFill="1" applyBorder="1" applyAlignment="1" applyProtection="1">
      <alignment horizontal="center"/>
      <protection hidden="1"/>
    </xf>
    <xf numFmtId="0" fontId="11" fillId="5" borderId="23" xfId="0" applyFont="1" applyFill="1" applyBorder="1" applyAlignment="1" applyProtection="1">
      <alignment horizontal="center" vertical="center"/>
      <protection hidden="1"/>
    </xf>
    <xf numFmtId="4" fontId="13" fillId="0" borderId="25" xfId="0" applyNumberFormat="1" applyFont="1" applyFill="1" applyBorder="1" applyAlignment="1" applyProtection="1">
      <alignment horizontal="justify" vertical="top"/>
      <protection locked="0"/>
    </xf>
    <xf numFmtId="4" fontId="13" fillId="0" borderId="26" xfId="0" applyNumberFormat="1" applyFont="1" applyFill="1" applyBorder="1" applyAlignment="1" applyProtection="1">
      <alignment horizontal="justify" vertical="top"/>
      <protection locked="0"/>
    </xf>
    <xf numFmtId="4" fontId="13" fillId="0" borderId="28" xfId="0" applyNumberFormat="1" applyFont="1" applyFill="1" applyBorder="1" applyAlignment="1" applyProtection="1">
      <alignment horizontal="justify" vertical="center"/>
      <protection locked="0"/>
    </xf>
    <xf numFmtId="0" fontId="13" fillId="0" borderId="29" xfId="0" applyNumberFormat="1" applyFont="1" applyFill="1" applyBorder="1" applyAlignment="1" applyProtection="1">
      <alignment horizontal="center" vertical="top"/>
      <protection locked="0"/>
    </xf>
    <xf numFmtId="9" fontId="13" fillId="5" borderId="29" xfId="2" applyFont="1" applyFill="1" applyBorder="1" applyAlignment="1" applyProtection="1">
      <alignment horizontal="center" vertical="top"/>
      <protection hidden="1"/>
    </xf>
    <xf numFmtId="165" fontId="13" fillId="6" borderId="29" xfId="0" applyNumberFormat="1" applyFont="1" applyFill="1" applyBorder="1" applyAlignment="1" applyProtection="1">
      <alignment horizontal="center" vertical="top"/>
      <protection hidden="1"/>
    </xf>
    <xf numFmtId="164" fontId="13" fillId="0" borderId="29" xfId="1" applyFont="1" applyFill="1" applyBorder="1" applyAlignment="1" applyProtection="1">
      <alignment horizontal="justify" vertical="top"/>
      <protection locked="0"/>
    </xf>
    <xf numFmtId="4" fontId="13" fillId="0" borderId="30" xfId="0" applyNumberFormat="1" applyFont="1" applyFill="1" applyBorder="1" applyAlignment="1" applyProtection="1">
      <alignment horizontal="justify" vertical="top"/>
      <protection locked="0"/>
    </xf>
    <xf numFmtId="0" fontId="2" fillId="0" borderId="29" xfId="0" applyFont="1" applyFill="1" applyBorder="1" applyAlignment="1" applyProtection="1">
      <alignment horizontal="justify" vertical="top"/>
      <protection locked="0"/>
    </xf>
    <xf numFmtId="165" fontId="14" fillId="6" borderId="29" xfId="0" applyNumberFormat="1" applyFont="1" applyFill="1" applyBorder="1" applyAlignment="1" applyProtection="1">
      <alignment horizontal="center" vertical="top"/>
      <protection hidden="1"/>
    </xf>
    <xf numFmtId="0" fontId="13" fillId="0" borderId="31" xfId="0" applyFont="1" applyFill="1" applyBorder="1" applyAlignment="1" applyProtection="1">
      <alignment horizontal="justify" vertical="top"/>
      <protection locked="0"/>
    </xf>
    <xf numFmtId="164" fontId="13" fillId="0" borderId="29" xfId="1" applyFont="1" applyFill="1" applyBorder="1" applyAlignment="1" applyProtection="1">
      <alignment horizontal="right" vertical="top"/>
      <protection locked="0"/>
    </xf>
    <xf numFmtId="0" fontId="13" fillId="0" borderId="29" xfId="0" applyFont="1" applyFill="1" applyBorder="1" applyAlignment="1" applyProtection="1">
      <alignment horizontal="justify" vertical="top"/>
      <protection locked="0"/>
    </xf>
    <xf numFmtId="0" fontId="13" fillId="0" borderId="28" xfId="0" applyFont="1" applyFill="1" applyBorder="1" applyAlignment="1" applyProtection="1">
      <alignment horizontal="justify" vertical="top"/>
      <protection locked="0"/>
    </xf>
    <xf numFmtId="0" fontId="13" fillId="7" borderId="29" xfId="0" applyFont="1" applyFill="1" applyBorder="1" applyAlignment="1">
      <alignment wrapText="1"/>
    </xf>
    <xf numFmtId="166" fontId="13" fillId="7" borderId="29" xfId="1" applyNumberFormat="1" applyFont="1" applyFill="1" applyBorder="1" applyAlignment="1">
      <alignment wrapText="1"/>
    </xf>
    <xf numFmtId="0" fontId="13" fillId="0" borderId="32" xfId="0" applyFont="1" applyFill="1" applyBorder="1" applyAlignment="1" applyProtection="1">
      <alignment horizontal="justify" vertical="top"/>
      <protection locked="0"/>
    </xf>
    <xf numFmtId="0" fontId="13" fillId="0" borderId="29" xfId="0" applyFont="1" applyBorder="1" applyAlignment="1">
      <alignment vertical="center" wrapText="1"/>
    </xf>
    <xf numFmtId="4" fontId="13" fillId="0" borderId="29" xfId="0" applyNumberFormat="1" applyFont="1" applyFill="1" applyBorder="1" applyAlignment="1" applyProtection="1">
      <alignment horizontal="justify" vertical="center"/>
      <protection locked="0"/>
    </xf>
    <xf numFmtId="0" fontId="13" fillId="0" borderId="27" xfId="0" applyFont="1" applyFill="1" applyBorder="1" applyAlignment="1" applyProtection="1">
      <alignment horizontal="justify" vertical="top"/>
      <protection locked="0"/>
    </xf>
    <xf numFmtId="4" fontId="11" fillId="8" borderId="15" xfId="0" applyNumberFormat="1" applyFont="1" applyFill="1" applyBorder="1" applyAlignment="1" applyProtection="1">
      <alignment vertical="center"/>
      <protection hidden="1"/>
    </xf>
    <xf numFmtId="0" fontId="11" fillId="8" borderId="15" xfId="0" applyFont="1" applyFill="1" applyBorder="1" applyAlignment="1" applyProtection="1">
      <alignment vertical="center"/>
      <protection hidden="1"/>
    </xf>
    <xf numFmtId="0" fontId="11" fillId="8" borderId="11" xfId="0" applyFont="1" applyFill="1" applyBorder="1" applyAlignment="1" applyProtection="1">
      <alignment vertical="center"/>
      <protection hidden="1"/>
    </xf>
    <xf numFmtId="0" fontId="11" fillId="8" borderId="16" xfId="0" applyNumberFormat="1" applyFont="1" applyFill="1" applyBorder="1" applyAlignment="1" applyProtection="1">
      <alignment horizontal="center" vertical="center"/>
      <protection hidden="1"/>
    </xf>
    <xf numFmtId="0" fontId="11" fillId="8" borderId="34" xfId="0" applyFont="1" applyFill="1" applyBorder="1" applyAlignment="1" applyProtection="1">
      <alignment vertical="center"/>
      <protection hidden="1"/>
    </xf>
    <xf numFmtId="0" fontId="11" fillId="8" borderId="23" xfId="0" applyFont="1" applyFill="1" applyBorder="1" applyAlignment="1" applyProtection="1">
      <alignment vertical="center"/>
      <protection hidden="1"/>
    </xf>
    <xf numFmtId="165" fontId="11" fillId="8" borderId="23" xfId="0" applyNumberFormat="1" applyFont="1" applyFill="1" applyBorder="1" applyAlignment="1" applyProtection="1">
      <alignment vertical="center"/>
      <protection hidden="1"/>
    </xf>
    <xf numFmtId="165" fontId="11" fillId="8" borderId="23" xfId="0" applyNumberFormat="1" applyFont="1" applyFill="1" applyBorder="1" applyAlignment="1" applyProtection="1">
      <alignment horizontal="center" vertical="center"/>
      <protection hidden="1"/>
    </xf>
    <xf numFmtId="4" fontId="11" fillId="8" borderId="35" xfId="0" applyNumberFormat="1" applyFont="1" applyFill="1" applyBorder="1" applyAlignment="1" applyProtection="1">
      <alignment vertical="center"/>
      <protection hidden="1"/>
    </xf>
    <xf numFmtId="4" fontId="11" fillId="4" borderId="5" xfId="0" applyNumberFormat="1" applyFont="1" applyFill="1" applyBorder="1" applyAlignment="1" applyProtection="1">
      <alignment vertical="center"/>
      <protection hidden="1"/>
    </xf>
    <xf numFmtId="4" fontId="11" fillId="4" borderId="7" xfId="0" applyNumberFormat="1" applyFont="1" applyFill="1" applyBorder="1" applyAlignment="1" applyProtection="1">
      <alignment vertical="center"/>
      <protection hidden="1"/>
    </xf>
    <xf numFmtId="4" fontId="11" fillId="4" borderId="4" xfId="0" applyNumberFormat="1" applyFont="1" applyFill="1" applyBorder="1" applyAlignment="1" applyProtection="1">
      <alignment vertical="center"/>
      <protection hidden="1"/>
    </xf>
    <xf numFmtId="0" fontId="11" fillId="4" borderId="7" xfId="0" applyNumberFormat="1" applyFont="1" applyFill="1" applyBorder="1" applyAlignment="1" applyProtection="1">
      <alignment horizontal="center" vertical="center"/>
      <protection hidden="1"/>
    </xf>
    <xf numFmtId="9" fontId="11" fillId="4" borderId="4" xfId="2" applyFont="1" applyFill="1" applyBorder="1" applyAlignment="1" applyProtection="1">
      <alignment vertical="center"/>
      <protection hidden="1"/>
    </xf>
    <xf numFmtId="4" fontId="11" fillId="9" borderId="21" xfId="0" applyNumberFormat="1" applyFont="1" applyFill="1" applyBorder="1" applyAlignment="1" applyProtection="1">
      <alignment vertical="center"/>
      <protection hidden="1"/>
    </xf>
    <xf numFmtId="4" fontId="11" fillId="9" borderId="2" xfId="0" applyNumberFormat="1" applyFont="1" applyFill="1" applyBorder="1" applyAlignment="1" applyProtection="1">
      <alignment vertical="center"/>
      <protection hidden="1"/>
    </xf>
    <xf numFmtId="9" fontId="11" fillId="9" borderId="2" xfId="2" applyFont="1" applyFill="1" applyBorder="1" applyAlignment="1" applyProtection="1">
      <alignment vertical="center"/>
      <protection hidden="1"/>
    </xf>
    <xf numFmtId="0" fontId="11" fillId="9" borderId="2" xfId="0" applyNumberFormat="1" applyFont="1" applyFill="1" applyBorder="1" applyAlignment="1" applyProtection="1">
      <alignment horizontal="center" vertical="center"/>
      <protection hidden="1"/>
    </xf>
    <xf numFmtId="9" fontId="11" fillId="9" borderId="1" xfId="2" applyFont="1" applyFill="1" applyBorder="1" applyAlignment="1" applyProtection="1">
      <alignment vertical="center"/>
      <protection hidden="1"/>
    </xf>
    <xf numFmtId="4" fontId="11" fillId="9" borderId="12" xfId="0" applyNumberFormat="1" applyFont="1" applyFill="1" applyBorder="1" applyAlignment="1" applyProtection="1">
      <alignment vertical="center"/>
      <protection hidden="1"/>
    </xf>
    <xf numFmtId="4" fontId="11" fillId="9" borderId="0" xfId="0" applyNumberFormat="1" applyFont="1" applyFill="1" applyBorder="1" applyAlignment="1" applyProtection="1">
      <alignment vertical="center"/>
      <protection hidden="1"/>
    </xf>
    <xf numFmtId="9" fontId="11" fillId="9" borderId="0" xfId="2" applyFont="1" applyFill="1" applyBorder="1" applyAlignment="1" applyProtection="1">
      <alignment vertical="center"/>
      <protection hidden="1"/>
    </xf>
    <xf numFmtId="0" fontId="11" fillId="9" borderId="0" xfId="0" applyNumberFormat="1" applyFont="1" applyFill="1" applyBorder="1" applyAlignment="1" applyProtection="1">
      <alignment horizontal="center" vertical="center"/>
      <protection hidden="1"/>
    </xf>
    <xf numFmtId="9" fontId="11" fillId="9" borderId="13" xfId="2" applyFont="1" applyFill="1" applyBorder="1" applyAlignment="1" applyProtection="1">
      <alignment vertical="center"/>
      <protection hidden="1"/>
    </xf>
    <xf numFmtId="0" fontId="11" fillId="9" borderId="2" xfId="2" applyNumberFormat="1" applyFont="1" applyFill="1" applyBorder="1" applyAlignment="1" applyProtection="1">
      <alignment vertical="center"/>
      <protection hidden="1"/>
    </xf>
    <xf numFmtId="0" fontId="15" fillId="0" borderId="29" xfId="0" applyFont="1" applyFill="1" applyBorder="1" applyAlignment="1" applyProtection="1">
      <alignment horizontal="justify" vertical="top"/>
      <protection locked="0"/>
    </xf>
    <xf numFmtId="0" fontId="11" fillId="0" borderId="0" xfId="0" applyNumberFormat="1" applyFont="1" applyAlignment="1" applyProtection="1">
      <alignment horizontal="left"/>
      <protection hidden="1"/>
    </xf>
    <xf numFmtId="0" fontId="11" fillId="0" borderId="0" xfId="0" applyFont="1" applyProtection="1">
      <protection locked="0"/>
    </xf>
    <xf numFmtId="0" fontId="11" fillId="0" borderId="0" xfId="0" applyFont="1" applyProtection="1">
      <protection hidden="1"/>
    </xf>
    <xf numFmtId="0" fontId="11" fillId="0" borderId="0" xfId="0" applyFont="1" applyAlignment="1" applyProtection="1">
      <protection hidden="1"/>
    </xf>
    <xf numFmtId="0" fontId="11" fillId="2" borderId="41" xfId="0" applyFont="1" applyFill="1" applyBorder="1" applyAlignment="1" applyProtection="1">
      <alignment horizontal="center" vertical="justify"/>
      <protection hidden="1"/>
    </xf>
    <xf numFmtId="0" fontId="11" fillId="5" borderId="29" xfId="0" applyFont="1" applyFill="1" applyBorder="1" applyAlignment="1" applyProtection="1">
      <alignment horizontal="left"/>
      <protection hidden="1"/>
    </xf>
    <xf numFmtId="0" fontId="11" fillId="5" borderId="29" xfId="0" applyNumberFormat="1" applyFont="1" applyFill="1" applyBorder="1" applyAlignment="1" applyProtection="1">
      <alignment horizontal="center"/>
      <protection hidden="1"/>
    </xf>
    <xf numFmtId="0" fontId="11" fillId="5" borderId="29" xfId="0" applyFont="1" applyFill="1" applyBorder="1" applyAlignment="1" applyProtection="1">
      <alignment horizontal="center"/>
      <protection hidden="1"/>
    </xf>
    <xf numFmtId="4" fontId="13" fillId="7" borderId="39" xfId="0" applyNumberFormat="1" applyFont="1" applyFill="1" applyBorder="1" applyAlignment="1" applyProtection="1">
      <alignment horizontal="justify" vertical="top"/>
      <protection locked="0"/>
    </xf>
    <xf numFmtId="4" fontId="13" fillId="0" borderId="29" xfId="0" applyNumberFormat="1" applyFont="1" applyFill="1" applyBorder="1" applyAlignment="1" applyProtection="1">
      <alignment horizontal="justify" vertical="top"/>
      <protection locked="0"/>
    </xf>
    <xf numFmtId="9" fontId="13" fillId="6" borderId="29" xfId="2" applyNumberFormat="1" applyFont="1" applyFill="1" applyBorder="1" applyAlignment="1" applyProtection="1">
      <alignment horizontal="center" vertical="top"/>
      <protection hidden="1"/>
    </xf>
    <xf numFmtId="49" fontId="13" fillId="0" borderId="29" xfId="0" applyNumberFormat="1" applyFont="1" applyFill="1" applyBorder="1" applyAlignment="1" applyProtection="1">
      <alignment horizontal="justify" vertical="top"/>
      <protection locked="0"/>
    </xf>
    <xf numFmtId="4" fontId="13" fillId="0" borderId="29" xfId="0" applyNumberFormat="1" applyFont="1" applyFill="1" applyBorder="1" applyAlignment="1" applyProtection="1">
      <alignment horizontal="right" vertical="top"/>
      <protection locked="0"/>
    </xf>
    <xf numFmtId="4" fontId="13" fillId="7" borderId="29" xfId="0" applyNumberFormat="1" applyFont="1" applyFill="1" applyBorder="1" applyAlignment="1" applyProtection="1">
      <alignment horizontal="justify" vertical="top"/>
      <protection locked="0"/>
    </xf>
    <xf numFmtId="0" fontId="15" fillId="0" borderId="29" xfId="0" applyNumberFormat="1" applyFont="1" applyFill="1" applyBorder="1" applyAlignment="1" applyProtection="1">
      <alignment horizontal="center" vertical="top"/>
      <protection locked="0"/>
    </xf>
    <xf numFmtId="0" fontId="13" fillId="7" borderId="29" xfId="0" applyFont="1" applyFill="1" applyBorder="1" applyAlignment="1" applyProtection="1">
      <alignment horizontal="justify" vertical="top"/>
      <protection locked="0"/>
    </xf>
    <xf numFmtId="4" fontId="13" fillId="0" borderId="40" xfId="0" applyNumberFormat="1" applyFont="1" applyFill="1" applyBorder="1" applyAlignment="1" applyProtection="1">
      <alignment horizontal="right" vertical="top"/>
      <protection locked="0"/>
    </xf>
    <xf numFmtId="4" fontId="13" fillId="7" borderId="40" xfId="0" applyNumberFormat="1" applyFont="1" applyFill="1" applyBorder="1" applyAlignment="1" applyProtection="1">
      <alignment horizontal="right" vertical="top"/>
      <protection locked="0"/>
    </xf>
    <xf numFmtId="4" fontId="13" fillId="7" borderId="29" xfId="0" applyNumberFormat="1" applyFont="1" applyFill="1" applyBorder="1" applyAlignment="1" applyProtection="1">
      <alignment horizontal="right" vertical="top"/>
      <protection locked="0"/>
    </xf>
    <xf numFmtId="0" fontId="13" fillId="6" borderId="29" xfId="2" applyNumberFormat="1" applyFont="1" applyFill="1" applyBorder="1" applyAlignment="1" applyProtection="1">
      <alignment horizontal="center" vertical="top"/>
      <protection hidden="1"/>
    </xf>
    <xf numFmtId="4" fontId="11" fillId="4" borderId="21" xfId="0" applyNumberFormat="1" applyFont="1" applyFill="1" applyBorder="1" applyAlignment="1" applyProtection="1">
      <alignment vertical="center"/>
      <protection hidden="1"/>
    </xf>
    <xf numFmtId="4" fontId="11" fillId="4" borderId="2" xfId="0" applyNumberFormat="1" applyFont="1" applyFill="1" applyBorder="1" applyAlignment="1" applyProtection="1">
      <alignment vertical="center"/>
      <protection hidden="1"/>
    </xf>
    <xf numFmtId="4" fontId="11" fillId="4" borderId="1" xfId="0" applyNumberFormat="1" applyFont="1" applyFill="1" applyBorder="1" applyAlignment="1" applyProtection="1">
      <alignment vertical="center"/>
      <protection hidden="1"/>
    </xf>
    <xf numFmtId="0" fontId="11" fillId="4" borderId="2" xfId="0" applyNumberFormat="1" applyFont="1" applyFill="1" applyBorder="1" applyAlignment="1" applyProtection="1">
      <alignment vertical="center"/>
      <protection hidden="1"/>
    </xf>
    <xf numFmtId="9" fontId="11" fillId="4" borderId="1" xfId="2" applyFont="1" applyFill="1" applyBorder="1" applyAlignment="1" applyProtection="1">
      <alignment vertical="center"/>
      <protection hidden="1"/>
    </xf>
    <xf numFmtId="0" fontId="11" fillId="9" borderId="2" xfId="0" applyNumberFormat="1" applyFont="1" applyFill="1" applyBorder="1" applyAlignment="1" applyProtection="1">
      <alignment vertical="center"/>
      <protection hidden="1"/>
    </xf>
    <xf numFmtId="4" fontId="11" fillId="9" borderId="15" xfId="0" applyNumberFormat="1" applyFont="1" applyFill="1" applyBorder="1" applyAlignment="1" applyProtection="1">
      <alignment vertical="center"/>
      <protection hidden="1"/>
    </xf>
    <xf numFmtId="4" fontId="11" fillId="9" borderId="16" xfId="0" applyNumberFormat="1" applyFont="1" applyFill="1" applyBorder="1" applyAlignment="1" applyProtection="1">
      <alignment vertical="center"/>
      <protection hidden="1"/>
    </xf>
    <xf numFmtId="9" fontId="11" fillId="9" borderId="16" xfId="2" applyFont="1" applyFill="1" applyBorder="1" applyAlignment="1" applyProtection="1">
      <alignment vertical="center"/>
      <protection hidden="1"/>
    </xf>
    <xf numFmtId="0" fontId="11" fillId="9" borderId="16" xfId="0" applyNumberFormat="1" applyFont="1" applyFill="1" applyBorder="1" applyAlignment="1" applyProtection="1">
      <alignment vertical="center"/>
      <protection hidden="1"/>
    </xf>
    <xf numFmtId="0" fontId="12" fillId="0" borderId="0" xfId="0" applyNumberFormat="1" applyFont="1" applyAlignment="1" applyProtection="1">
      <alignment horizontal="center"/>
      <protection hidden="1"/>
    </xf>
    <xf numFmtId="4" fontId="11" fillId="0" borderId="0" xfId="0" applyNumberFormat="1" applyFont="1" applyFill="1" applyAlignment="1" applyProtection="1">
      <alignment horizontal="left"/>
      <protection locked="0"/>
    </xf>
    <xf numFmtId="0" fontId="11" fillId="0" borderId="0" xfId="0" applyNumberFormat="1" applyFont="1" applyFill="1" applyAlignment="1" applyProtection="1">
      <alignment horizontal="center"/>
      <protection locked="0"/>
    </xf>
    <xf numFmtId="0" fontId="11" fillId="0" borderId="0" xfId="0" applyFont="1" applyAlignment="1" applyProtection="1">
      <protection locked="0"/>
    </xf>
    <xf numFmtId="0" fontId="11" fillId="2" borderId="21" xfId="0" applyFont="1" applyFill="1" applyBorder="1" applyAlignment="1" applyProtection="1">
      <alignment horizontal="center" vertical="justify"/>
      <protection hidden="1"/>
    </xf>
    <xf numFmtId="0" fontId="11" fillId="5" borderId="4"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5" xfId="0" applyFont="1" applyFill="1" applyBorder="1" applyAlignment="1" applyProtection="1">
      <alignment horizontal="left"/>
      <protection hidden="1"/>
    </xf>
    <xf numFmtId="0" fontId="11" fillId="5" borderId="5" xfId="0" applyNumberFormat="1" applyFont="1" applyFill="1" applyBorder="1" applyAlignment="1" applyProtection="1">
      <alignment horizontal="center"/>
      <protection hidden="1"/>
    </xf>
    <xf numFmtId="0" fontId="11" fillId="5" borderId="4" xfId="0" applyFont="1" applyFill="1" applyBorder="1" applyAlignment="1" applyProtection="1">
      <alignment horizontal="center"/>
      <protection hidden="1"/>
    </xf>
    <xf numFmtId="0" fontId="11" fillId="5" borderId="33" xfId="0" applyFont="1" applyFill="1" applyBorder="1" applyAlignment="1" applyProtection="1">
      <alignment horizontal="center" vertical="center"/>
      <protection hidden="1"/>
    </xf>
    <xf numFmtId="4" fontId="15" fillId="0" borderId="29" xfId="0" applyNumberFormat="1" applyFont="1" applyFill="1" applyBorder="1" applyAlignment="1" applyProtection="1">
      <alignment horizontal="justify" vertical="top"/>
      <protection locked="0"/>
    </xf>
    <xf numFmtId="9" fontId="13" fillId="6" borderId="29" xfId="2" applyFont="1" applyFill="1" applyBorder="1" applyAlignment="1" applyProtection="1">
      <alignment horizontal="center" vertical="top"/>
      <protection hidden="1"/>
    </xf>
    <xf numFmtId="0" fontId="15" fillId="0" borderId="29" xfId="0" applyFont="1" applyBorder="1" applyAlignment="1" applyProtection="1">
      <alignment horizontal="justify" vertical="top"/>
      <protection hidden="1"/>
    </xf>
    <xf numFmtId="0" fontId="11" fillId="4" borderId="2" xfId="0" applyNumberFormat="1" applyFont="1" applyFill="1" applyBorder="1" applyAlignment="1" applyProtection="1">
      <alignment horizontal="center" vertical="center"/>
      <protection hidden="1"/>
    </xf>
    <xf numFmtId="4" fontId="11" fillId="9" borderId="2" xfId="0" applyNumberFormat="1" applyFont="1" applyFill="1" applyBorder="1" applyAlignment="1" applyProtection="1">
      <alignment horizontal="right"/>
      <protection hidden="1"/>
    </xf>
    <xf numFmtId="0" fontId="11" fillId="9" borderId="16" xfId="0" applyNumberFormat="1" applyFont="1" applyFill="1" applyBorder="1" applyAlignment="1" applyProtection="1">
      <alignment horizontal="center" vertical="center"/>
      <protection hidden="1"/>
    </xf>
    <xf numFmtId="9" fontId="11" fillId="9" borderId="11" xfId="2" applyFont="1" applyFill="1" applyBorder="1" applyAlignment="1" applyProtection="1">
      <alignment vertical="center"/>
      <protection hidden="1"/>
    </xf>
    <xf numFmtId="0" fontId="22" fillId="0" borderId="0" xfId="0" applyFont="1"/>
    <xf numFmtId="49" fontId="11" fillId="5" borderId="13" xfId="0" applyNumberFormat="1" applyFont="1" applyFill="1" applyBorder="1" applyAlignment="1" applyProtection="1">
      <alignment horizontal="center" vertical="center" wrapText="1"/>
      <protection hidden="1"/>
    </xf>
    <xf numFmtId="4" fontId="11" fillId="8" borderId="24" xfId="0" applyNumberFormat="1" applyFont="1" applyFill="1" applyBorder="1" applyAlignment="1" applyProtection="1">
      <alignment vertical="center"/>
      <protection hidden="1"/>
    </xf>
    <xf numFmtId="4" fontId="11" fillId="4" borderId="3" xfId="0" applyNumberFormat="1" applyFont="1" applyFill="1" applyBorder="1" applyAlignment="1" applyProtection="1">
      <alignment vertical="center"/>
      <protection hidden="1"/>
    </xf>
    <xf numFmtId="4" fontId="11" fillId="9" borderId="3" xfId="0" applyNumberFormat="1" applyFont="1" applyFill="1" applyBorder="1" applyAlignment="1" applyProtection="1">
      <alignment vertical="center"/>
      <protection hidden="1"/>
    </xf>
    <xf numFmtId="49" fontId="15" fillId="0" borderId="29" xfId="0" applyNumberFormat="1" applyFont="1" applyFill="1" applyBorder="1" applyAlignment="1" applyProtection="1">
      <alignment horizontal="justify" vertical="top"/>
      <protection locked="0"/>
    </xf>
    <xf numFmtId="4" fontId="11" fillId="0" borderId="5" xfId="0" applyNumberFormat="1" applyFont="1" applyBorder="1" applyAlignment="1" applyProtection="1">
      <alignment horizontal="left"/>
      <protection hidden="1"/>
    </xf>
    <xf numFmtId="4" fontId="11" fillId="0" borderId="7" xfId="0" applyNumberFormat="1" applyFont="1" applyBorder="1" applyAlignment="1" applyProtection="1">
      <alignment horizontal="left"/>
      <protection hidden="1"/>
    </xf>
    <xf numFmtId="0" fontId="11" fillId="0" borderId="7" xfId="0" applyFont="1" applyBorder="1" applyAlignment="1" applyProtection="1">
      <alignment horizontal="left"/>
      <protection hidden="1"/>
    </xf>
    <xf numFmtId="0" fontId="11" fillId="0" borderId="7" xfId="0" applyNumberFormat="1" applyFont="1" applyBorder="1" applyAlignment="1" applyProtection="1">
      <alignment horizontal="left"/>
      <protection hidden="1"/>
    </xf>
    <xf numFmtId="0" fontId="12" fillId="0" borderId="7" xfId="0" applyFont="1" applyBorder="1" applyProtection="1">
      <protection hidden="1"/>
    </xf>
    <xf numFmtId="0" fontId="12" fillId="0" borderId="7" xfId="0" applyFont="1" applyBorder="1" applyAlignment="1" applyProtection="1">
      <protection hidden="1"/>
    </xf>
    <xf numFmtId="4" fontId="11" fillId="0" borderId="12" xfId="0" applyNumberFormat="1" applyFont="1" applyBorder="1" applyAlignment="1" applyProtection="1">
      <alignment horizontal="left"/>
      <protection hidden="1"/>
    </xf>
    <xf numFmtId="4" fontId="11" fillId="0" borderId="0" xfId="0" applyNumberFormat="1" applyFont="1" applyBorder="1" applyAlignment="1" applyProtection="1">
      <alignment horizontal="left"/>
      <protection hidden="1"/>
    </xf>
    <xf numFmtId="0" fontId="11" fillId="0" borderId="0" xfId="0" applyFont="1" applyBorder="1" applyAlignment="1" applyProtection="1">
      <alignment horizontal="left"/>
      <protection hidden="1"/>
    </xf>
    <xf numFmtId="0" fontId="11" fillId="0" borderId="0" xfId="0" applyNumberFormat="1" applyFont="1" applyBorder="1" applyAlignment="1" applyProtection="1">
      <alignment horizontal="left"/>
      <protection hidden="1"/>
    </xf>
    <xf numFmtId="0" fontId="12" fillId="0" borderId="0" xfId="0" applyFont="1" applyBorder="1" applyProtection="1">
      <protection hidden="1"/>
    </xf>
    <xf numFmtId="0" fontId="12" fillId="0" borderId="0" xfId="0" applyFont="1" applyBorder="1" applyAlignment="1" applyProtection="1">
      <protection hidden="1"/>
    </xf>
    <xf numFmtId="4" fontId="11" fillId="0" borderId="12" xfId="0" applyNumberFormat="1" applyFont="1" applyFill="1" applyBorder="1" applyAlignment="1" applyProtection="1">
      <alignment horizontal="left"/>
      <protection hidden="1"/>
    </xf>
    <xf numFmtId="4" fontId="11" fillId="0" borderId="0" xfId="0" applyNumberFormat="1" applyFont="1" applyFill="1" applyBorder="1" applyAlignment="1" applyProtection="1">
      <alignment horizontal="left"/>
      <protection hidden="1"/>
    </xf>
    <xf numFmtId="0" fontId="12" fillId="0" borderId="0" xfId="0" applyFont="1" applyBorder="1" applyProtection="1">
      <protection locked="0"/>
    </xf>
    <xf numFmtId="0" fontId="12" fillId="0" borderId="0" xfId="0" applyFont="1" applyBorder="1" applyAlignment="1" applyProtection="1">
      <protection locked="0"/>
    </xf>
    <xf numFmtId="0" fontId="11" fillId="0" borderId="12" xfId="0" applyFont="1" applyBorder="1" applyProtection="1">
      <protection locked="0"/>
    </xf>
    <xf numFmtId="0" fontId="11" fillId="0" borderId="0" xfId="0" applyFont="1" applyBorder="1" applyProtection="1">
      <protection locked="0"/>
    </xf>
    <xf numFmtId="0" fontId="11" fillId="0" borderId="0" xfId="0" applyFont="1" applyBorder="1" applyProtection="1">
      <protection hidden="1"/>
    </xf>
    <xf numFmtId="0" fontId="11" fillId="0" borderId="0" xfId="0" applyNumberFormat="1" applyFont="1" applyBorder="1" applyProtection="1">
      <protection hidden="1"/>
    </xf>
    <xf numFmtId="0" fontId="11" fillId="0" borderId="0" xfId="0" applyFont="1" applyBorder="1" applyAlignment="1" applyProtection="1">
      <protection hidden="1"/>
    </xf>
    <xf numFmtId="0" fontId="11" fillId="0" borderId="12" xfId="0" applyFont="1" applyBorder="1" applyProtection="1">
      <protection hidden="1"/>
    </xf>
    <xf numFmtId="4" fontId="20" fillId="0" borderId="0" xfId="0" applyNumberFormat="1" applyFont="1" applyFill="1" applyAlignment="1" applyProtection="1">
      <alignment horizontal="center"/>
      <protection locked="0"/>
    </xf>
    <xf numFmtId="0" fontId="20" fillId="0" borderId="0" xfId="0" applyFont="1" applyAlignment="1" applyProtection="1">
      <alignment horizontal="justify"/>
      <protection locked="0"/>
    </xf>
    <xf numFmtId="0" fontId="20" fillId="0" borderId="0" xfId="0" applyFont="1" applyAlignment="1" applyProtection="1">
      <alignment horizontal="left"/>
      <protection locked="0"/>
    </xf>
    <xf numFmtId="0" fontId="21" fillId="7" borderId="1" xfId="0" applyFont="1" applyFill="1" applyBorder="1" applyAlignment="1" applyProtection="1">
      <alignment horizontal="justify" vertical="top"/>
      <protection locked="0"/>
    </xf>
    <xf numFmtId="0" fontId="24" fillId="0" borderId="0" xfId="0" applyFont="1" applyAlignment="1" applyProtection="1">
      <alignment horizontal="left"/>
    </xf>
    <xf numFmtId="0" fontId="20" fillId="0" borderId="0" xfId="0" applyFont="1" applyBorder="1" applyAlignment="1" applyProtection="1">
      <alignment horizontal="justify" vertical="top"/>
      <protection locked="0"/>
    </xf>
    <xf numFmtId="0" fontId="21" fillId="0" borderId="1" xfId="0" applyFont="1" applyBorder="1" applyAlignment="1" applyProtection="1">
      <alignment horizontal="justify" vertical="top"/>
      <protection locked="0"/>
    </xf>
    <xf numFmtId="0" fontId="21" fillId="0" borderId="0" xfId="0" applyFont="1" applyAlignment="1" applyProtection="1">
      <alignment horizontal="justify"/>
    </xf>
    <xf numFmtId="4" fontId="20" fillId="0" borderId="0" xfId="0" applyNumberFormat="1" applyFont="1" applyFill="1" applyAlignment="1" applyProtection="1">
      <alignment horizontal="center"/>
    </xf>
    <xf numFmtId="4" fontId="21" fillId="0" borderId="0" xfId="0" applyNumberFormat="1" applyFont="1" applyProtection="1">
      <protection locked="0"/>
    </xf>
    <xf numFmtId="0" fontId="21" fillId="0" borderId="1" xfId="0" applyFont="1" applyBorder="1" applyAlignment="1" applyProtection="1">
      <alignment horizontal="justify" vertical="top" wrapText="1"/>
      <protection locked="0"/>
    </xf>
    <xf numFmtId="0" fontId="18" fillId="0" borderId="0" xfId="0" applyFont="1" applyFill="1" applyBorder="1" applyAlignment="1" applyProtection="1">
      <alignment horizontal="justify" vertical="top"/>
    </xf>
    <xf numFmtId="0" fontId="20" fillId="0" borderId="0" xfId="0" applyFont="1" applyAlignment="1" applyProtection="1">
      <alignment horizontal="justify"/>
    </xf>
    <xf numFmtId="0" fontId="18" fillId="0" borderId="0" xfId="0" applyFont="1" applyFill="1" applyBorder="1" applyAlignment="1" applyProtection="1">
      <alignment horizontal="justify" vertical="top"/>
      <protection locked="0"/>
    </xf>
    <xf numFmtId="0" fontId="21" fillId="0" borderId="0" xfId="0" applyFont="1" applyFill="1" applyProtection="1"/>
    <xf numFmtId="0" fontId="20" fillId="0" borderId="0" xfId="0" applyFont="1" applyAlignment="1" applyProtection="1">
      <alignment horizontal="right" vertical="top"/>
      <protection locked="0"/>
    </xf>
    <xf numFmtId="4" fontId="20" fillId="0" borderId="0" xfId="0" applyNumberFormat="1" applyFont="1" applyFill="1" applyBorder="1" applyAlignment="1" applyProtection="1">
      <alignment horizontal="justify" vertical="top"/>
      <protection locked="0"/>
    </xf>
    <xf numFmtId="0" fontId="24" fillId="0" borderId="0" xfId="0" applyFont="1" applyAlignment="1" applyProtection="1">
      <alignment horizontal="left"/>
      <protection locked="0"/>
    </xf>
    <xf numFmtId="0" fontId="21" fillId="0" borderId="0" xfId="0" applyFont="1" applyFill="1" applyProtection="1">
      <protection locked="0"/>
    </xf>
    <xf numFmtId="0" fontId="20" fillId="6" borderId="1" xfId="0" applyFont="1" applyFill="1" applyBorder="1" applyAlignment="1" applyProtection="1">
      <alignment horizontal="justify" vertical="top"/>
    </xf>
    <xf numFmtId="0" fontId="19" fillId="0" borderId="1" xfId="0" applyFont="1" applyBorder="1" applyAlignment="1" applyProtection="1">
      <alignment horizontal="justify" vertical="top"/>
      <protection locked="0"/>
    </xf>
    <xf numFmtId="0" fontId="20" fillId="0" borderId="0" xfId="0" applyFont="1"/>
    <xf numFmtId="4" fontId="12" fillId="0" borderId="0" xfId="0" applyNumberFormat="1" applyFont="1"/>
    <xf numFmtId="164" fontId="12" fillId="0" borderId="7" xfId="1" applyFont="1" applyBorder="1" applyProtection="1">
      <protection hidden="1"/>
    </xf>
    <xf numFmtId="164" fontId="12" fillId="0" borderId="6" xfId="1" applyFont="1" applyBorder="1" applyProtection="1">
      <protection hidden="1"/>
    </xf>
    <xf numFmtId="164" fontId="12" fillId="0" borderId="0" xfId="1" applyFont="1" applyBorder="1" applyProtection="1">
      <protection hidden="1"/>
    </xf>
    <xf numFmtId="164" fontId="12" fillId="0" borderId="14" xfId="1" applyFont="1" applyBorder="1" applyProtection="1">
      <protection hidden="1"/>
    </xf>
    <xf numFmtId="164" fontId="12" fillId="0" borderId="0" xfId="1" applyFont="1" applyBorder="1" applyProtection="1">
      <protection locked="0"/>
    </xf>
    <xf numFmtId="164" fontId="12" fillId="0" borderId="14" xfId="1" applyFont="1" applyBorder="1" applyProtection="1">
      <protection locked="0"/>
    </xf>
    <xf numFmtId="164" fontId="11" fillId="0" borderId="0" xfId="1" applyFont="1" applyBorder="1" applyProtection="1">
      <protection hidden="1"/>
    </xf>
    <xf numFmtId="164" fontId="11" fillId="0" borderId="14" xfId="1" applyFont="1" applyBorder="1" applyProtection="1">
      <protection hidden="1"/>
    </xf>
    <xf numFmtId="164" fontId="13" fillId="7" borderId="29" xfId="1" applyFont="1" applyFill="1" applyBorder="1" applyAlignment="1" applyProtection="1">
      <alignment horizontal="right" vertical="top"/>
      <protection locked="0"/>
    </xf>
    <xf numFmtId="164" fontId="11" fillId="4" borderId="2" xfId="1" applyFont="1" applyFill="1" applyBorder="1" applyAlignment="1" applyProtection="1">
      <alignment vertical="center"/>
      <protection hidden="1"/>
    </xf>
    <xf numFmtId="164" fontId="11" fillId="4" borderId="3" xfId="1" applyFont="1" applyFill="1" applyBorder="1" applyAlignment="1" applyProtection="1">
      <alignment vertical="center"/>
      <protection hidden="1"/>
    </xf>
    <xf numFmtId="164" fontId="11" fillId="9" borderId="2" xfId="1" applyFont="1" applyFill="1" applyBorder="1" applyAlignment="1" applyProtection="1">
      <alignment vertical="center"/>
      <protection hidden="1"/>
    </xf>
    <xf numFmtId="164" fontId="11" fillId="9" borderId="3" xfId="1" applyFont="1" applyFill="1" applyBorder="1" applyAlignment="1" applyProtection="1">
      <alignment vertical="center"/>
      <protection hidden="1"/>
    </xf>
    <xf numFmtId="164" fontId="12" fillId="0" borderId="0" xfId="1" applyFont="1"/>
    <xf numFmtId="164" fontId="12" fillId="0" borderId="0" xfId="0" applyNumberFormat="1" applyFont="1"/>
    <xf numFmtId="0" fontId="11" fillId="8" borderId="16" xfId="0" applyNumberFormat="1" applyFont="1" applyFill="1" applyBorder="1" applyAlignment="1" applyProtection="1">
      <alignment vertical="center"/>
      <protection hidden="1"/>
    </xf>
    <xf numFmtId="0" fontId="11" fillId="8" borderId="22" xfId="0" applyFont="1" applyFill="1" applyBorder="1" applyAlignment="1" applyProtection="1">
      <alignment vertical="center"/>
      <protection hidden="1"/>
    </xf>
    <xf numFmtId="0" fontId="11" fillId="8" borderId="16" xfId="0" applyFont="1" applyFill="1" applyBorder="1" applyAlignment="1" applyProtection="1">
      <alignment vertical="center"/>
      <protection hidden="1"/>
    </xf>
    <xf numFmtId="164" fontId="11" fillId="8" borderId="24" xfId="1" applyFont="1" applyFill="1" applyBorder="1" applyAlignment="1" applyProtection="1">
      <alignment vertical="center"/>
      <protection hidden="1"/>
    </xf>
    <xf numFmtId="0" fontId="13" fillId="7" borderId="29" xfId="0" applyNumberFormat="1" applyFont="1" applyFill="1" applyBorder="1" applyAlignment="1" applyProtection="1">
      <alignment horizontal="center" vertical="center"/>
      <protection locked="0"/>
    </xf>
    <xf numFmtId="0" fontId="15" fillId="7" borderId="29" xfId="0" applyFont="1" applyFill="1" applyBorder="1" applyAlignment="1" applyProtection="1">
      <alignment horizontal="justify" vertical="top"/>
      <protection locked="0"/>
    </xf>
    <xf numFmtId="43" fontId="12" fillId="0" borderId="0" xfId="0" applyNumberFormat="1" applyFont="1"/>
    <xf numFmtId="0" fontId="11" fillId="2" borderId="2" xfId="0" applyFont="1" applyFill="1" applyBorder="1" applyAlignment="1" applyProtection="1">
      <alignment horizontal="center" vertical="justify"/>
      <protection hidden="1"/>
    </xf>
    <xf numFmtId="0" fontId="11" fillId="3" borderId="4" xfId="0" applyFont="1" applyFill="1" applyBorder="1" applyAlignment="1" applyProtection="1">
      <alignment horizontal="center" vertical="justify"/>
    </xf>
    <xf numFmtId="0" fontId="11" fillId="0" borderId="0" xfId="0" applyNumberFormat="1" applyFont="1" applyFill="1" applyBorder="1" applyAlignment="1" applyProtection="1">
      <alignment horizontal="left"/>
      <protection hidden="1"/>
    </xf>
    <xf numFmtId="0" fontId="11" fillId="2" borderId="38" xfId="0" applyFont="1" applyFill="1" applyBorder="1" applyAlignment="1" applyProtection="1">
      <alignment horizontal="center" vertical="justify"/>
      <protection hidden="1"/>
    </xf>
    <xf numFmtId="0" fontId="11" fillId="3" borderId="39" xfId="0" applyFont="1" applyFill="1" applyBorder="1" applyAlignment="1" applyProtection="1">
      <alignment horizontal="center" vertical="justify"/>
    </xf>
    <xf numFmtId="0" fontId="11" fillId="5" borderId="29" xfId="0" applyFont="1" applyFill="1" applyBorder="1" applyAlignment="1" applyProtection="1">
      <alignment horizontal="center" vertical="center"/>
      <protection hidden="1"/>
    </xf>
    <xf numFmtId="0" fontId="2" fillId="7" borderId="29" xfId="0" applyNumberFormat="1" applyFont="1" applyFill="1" applyBorder="1" applyAlignment="1" applyProtection="1">
      <alignment horizontal="center" vertical="center"/>
      <protection locked="0"/>
    </xf>
    <xf numFmtId="0" fontId="15" fillId="7" borderId="29" xfId="0" applyNumberFormat="1" applyFont="1" applyFill="1" applyBorder="1" applyAlignment="1" applyProtection="1">
      <alignment horizontal="center" vertical="top"/>
      <protection locked="0"/>
    </xf>
    <xf numFmtId="0" fontId="11" fillId="0" borderId="7" xfId="0" applyNumberFormat="1" applyFont="1" applyBorder="1" applyAlignment="1" applyProtection="1">
      <alignment horizontal="center"/>
      <protection hidden="1"/>
    </xf>
    <xf numFmtId="0" fontId="22" fillId="0" borderId="7" xfId="0" applyFont="1" applyBorder="1" applyProtection="1">
      <protection hidden="1"/>
    </xf>
    <xf numFmtId="0" fontId="22" fillId="0" borderId="7" xfId="0" applyFont="1" applyBorder="1" applyAlignment="1" applyProtection="1">
      <protection hidden="1"/>
    </xf>
    <xf numFmtId="0" fontId="22" fillId="0" borderId="6" xfId="0" applyFont="1" applyBorder="1" applyProtection="1">
      <protection hidden="1"/>
    </xf>
    <xf numFmtId="4" fontId="11" fillId="0" borderId="12" xfId="0" applyNumberFormat="1" applyFont="1" applyBorder="1" applyAlignment="1" applyProtection="1">
      <alignment horizontal="left"/>
      <protection locked="0"/>
    </xf>
    <xf numFmtId="4" fontId="11" fillId="0" borderId="0" xfId="0" applyNumberFormat="1"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0" xfId="0" applyNumberFormat="1" applyFont="1" applyBorder="1" applyAlignment="1" applyProtection="1">
      <alignment horizontal="center"/>
      <protection locked="0"/>
    </xf>
    <xf numFmtId="0" fontId="22" fillId="0" borderId="0" xfId="0" applyFont="1" applyBorder="1" applyProtection="1">
      <protection locked="0"/>
    </xf>
    <xf numFmtId="0" fontId="22" fillId="0" borderId="0" xfId="0" applyFont="1" applyBorder="1" applyAlignment="1" applyProtection="1">
      <protection locked="0"/>
    </xf>
    <xf numFmtId="0" fontId="22" fillId="0" borderId="14" xfId="0" applyFont="1" applyBorder="1" applyProtection="1">
      <protection locked="0"/>
    </xf>
    <xf numFmtId="0" fontId="22" fillId="0" borderId="0" xfId="0" applyFont="1" applyBorder="1" applyProtection="1">
      <protection hidden="1"/>
    </xf>
    <xf numFmtId="0" fontId="22" fillId="0" borderId="0" xfId="0" applyFont="1" applyBorder="1" applyAlignment="1" applyProtection="1">
      <protection hidden="1"/>
    </xf>
    <xf numFmtId="0" fontId="22" fillId="0" borderId="14" xfId="0" applyFont="1" applyBorder="1" applyProtection="1">
      <protection hidden="1"/>
    </xf>
    <xf numFmtId="0" fontId="11" fillId="0" borderId="0" xfId="0" applyNumberFormat="1" applyFont="1" applyFill="1" applyBorder="1" applyAlignment="1" applyProtection="1">
      <alignment horizontal="center"/>
      <protection hidden="1"/>
    </xf>
    <xf numFmtId="164" fontId="13" fillId="0" borderId="40" xfId="1" applyFont="1" applyFill="1" applyBorder="1" applyAlignment="1" applyProtection="1">
      <alignment horizontal="justify" vertical="top"/>
      <protection locked="0"/>
    </xf>
    <xf numFmtId="164" fontId="13" fillId="0" borderId="40" xfId="1" applyFont="1" applyFill="1" applyBorder="1" applyAlignment="1" applyProtection="1">
      <alignment horizontal="right" vertical="top"/>
      <protection locked="0"/>
    </xf>
    <xf numFmtId="4" fontId="11" fillId="4" borderId="6" xfId="0" applyNumberFormat="1" applyFont="1" applyFill="1" applyBorder="1" applyAlignment="1" applyProtection="1">
      <alignment vertical="center"/>
      <protection hidden="1"/>
    </xf>
    <xf numFmtId="4" fontId="11" fillId="9" borderId="14" xfId="0" applyNumberFormat="1" applyFont="1" applyFill="1" applyBorder="1" applyAlignment="1" applyProtection="1">
      <alignment vertical="center"/>
      <protection hidden="1"/>
    </xf>
    <xf numFmtId="164" fontId="13" fillId="7" borderId="40" xfId="1" applyFont="1" applyFill="1" applyBorder="1" applyAlignment="1" applyProtection="1">
      <alignment horizontal="right" vertical="top"/>
      <protection locked="0"/>
    </xf>
    <xf numFmtId="164" fontId="13" fillId="7" borderId="40" xfId="1" applyFont="1" applyFill="1" applyBorder="1" applyAlignment="1" applyProtection="1">
      <alignment horizontal="justify" vertical="top"/>
      <protection locked="0"/>
    </xf>
    <xf numFmtId="0" fontId="20" fillId="0" borderId="21" xfId="0" applyFont="1" applyBorder="1" applyAlignment="1" applyProtection="1">
      <alignment horizontal="left" vertical="center"/>
    </xf>
    <xf numFmtId="0" fontId="20" fillId="0" borderId="3" xfId="0" applyFont="1" applyBorder="1" applyAlignment="1" applyProtection="1">
      <alignment horizontal="left" vertical="center"/>
    </xf>
    <xf numFmtId="4" fontId="20" fillId="0" borderId="0" xfId="0" applyNumberFormat="1" applyFont="1" applyFill="1" applyAlignment="1" applyProtection="1">
      <alignment horizontal="center"/>
    </xf>
    <xf numFmtId="0" fontId="24" fillId="0" borderId="0" xfId="0" applyFont="1" applyAlignment="1" applyProtection="1">
      <alignment horizontal="left"/>
    </xf>
    <xf numFmtId="14" fontId="21" fillId="0" borderId="21" xfId="0" applyNumberFormat="1" applyFont="1" applyBorder="1" applyAlignment="1" applyProtection="1">
      <alignment horizontal="center"/>
      <protection locked="0"/>
    </xf>
    <xf numFmtId="0" fontId="0" fillId="0" borderId="3" xfId="0" applyBorder="1" applyAlignment="1" applyProtection="1">
      <alignment horizontal="center"/>
      <protection locked="0"/>
    </xf>
    <xf numFmtId="0" fontId="24" fillId="0" borderId="0" xfId="0" applyFont="1" applyAlignment="1" applyProtection="1">
      <alignment horizontal="left"/>
      <protection locked="0"/>
    </xf>
    <xf numFmtId="0" fontId="21" fillId="0" borderId="21" xfId="0" applyFont="1" applyFill="1" applyBorder="1" applyAlignment="1" applyProtection="1">
      <alignment horizontal="left" vertical="justify"/>
      <protection locked="0"/>
    </xf>
    <xf numFmtId="0" fontId="21" fillId="0" borderId="2" xfId="0" applyFont="1" applyFill="1" applyBorder="1" applyAlignment="1" applyProtection="1">
      <alignment horizontal="left" vertical="justify"/>
      <protection locked="0"/>
    </xf>
    <xf numFmtId="0" fontId="21" fillId="0" borderId="3" xfId="0" applyFont="1" applyFill="1" applyBorder="1" applyAlignment="1" applyProtection="1">
      <alignment horizontal="left" vertical="justify"/>
      <protection locked="0"/>
    </xf>
    <xf numFmtId="0" fontId="0" fillId="0" borderId="21" xfId="0" applyBorder="1" applyAlignment="1" applyProtection="1">
      <alignment horizontal="center"/>
      <protection locked="0"/>
    </xf>
    <xf numFmtId="0" fontId="0" fillId="0" borderId="2" xfId="0" applyBorder="1" applyAlignment="1" applyProtection="1">
      <alignment horizontal="center"/>
      <protection locked="0"/>
    </xf>
    <xf numFmtId="0" fontId="11" fillId="5" borderId="4" xfId="0" applyFont="1" applyFill="1" applyBorder="1" applyAlignment="1" applyProtection="1">
      <alignment horizontal="center" vertical="center"/>
      <protection hidden="1"/>
    </xf>
    <xf numFmtId="0" fontId="11" fillId="5" borderId="13" xfId="0" applyFont="1" applyFill="1" applyBorder="1" applyAlignment="1" applyProtection="1">
      <alignment horizontal="center" vertical="center"/>
      <protection hidden="1"/>
    </xf>
    <xf numFmtId="0" fontId="11" fillId="5" borderId="11"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4"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1" fillId="5" borderId="5"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8" xfId="0" applyFont="1" applyFill="1" applyBorder="1" applyAlignment="1" applyProtection="1">
      <alignment horizontal="center" vertical="center" textRotation="90"/>
      <protection hidden="1"/>
    </xf>
    <xf numFmtId="0" fontId="11" fillId="5" borderId="22" xfId="0" applyFont="1" applyFill="1" applyBorder="1" applyAlignment="1" applyProtection="1">
      <alignment horizontal="center" vertical="center" textRotation="90"/>
      <protection hidden="1"/>
    </xf>
    <xf numFmtId="0" fontId="11" fillId="5" borderId="20" xfId="0" applyFont="1" applyFill="1" applyBorder="1" applyAlignment="1" applyProtection="1">
      <alignment horizontal="justify" vertical="center"/>
      <protection hidden="1"/>
    </xf>
    <xf numFmtId="0" fontId="11" fillId="5" borderId="24" xfId="0" applyFont="1" applyFill="1" applyBorder="1" applyAlignment="1" applyProtection="1">
      <alignment horizontal="justify" vertical="center"/>
      <protection hidden="1"/>
    </xf>
    <xf numFmtId="0" fontId="11" fillId="0" borderId="12"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left"/>
      <protection locked="0"/>
    </xf>
    <xf numFmtId="4" fontId="11" fillId="0" borderId="12" xfId="0" applyNumberFormat="1" applyFont="1" applyFill="1" applyBorder="1" applyAlignment="1" applyProtection="1">
      <alignment horizontal="left"/>
      <protection locked="0"/>
    </xf>
    <xf numFmtId="4" fontId="11" fillId="0" borderId="0" xfId="0" applyNumberFormat="1" applyFont="1" applyFill="1" applyBorder="1" applyAlignment="1" applyProtection="1">
      <alignment horizontal="left"/>
      <protection locked="0"/>
    </xf>
    <xf numFmtId="0" fontId="11" fillId="0" borderId="12" xfId="0" applyFont="1" applyBorder="1" applyAlignment="1" applyProtection="1">
      <alignment horizontal="justify" vertical="center"/>
      <protection locked="0"/>
    </xf>
    <xf numFmtId="0" fontId="11" fillId="0" borderId="0" xfId="0" applyFont="1" applyBorder="1" applyAlignment="1" applyProtection="1">
      <alignment horizontal="justify" vertical="center"/>
      <protection locked="0"/>
    </xf>
    <xf numFmtId="0" fontId="11" fillId="0" borderId="14" xfId="0" applyFont="1" applyBorder="1" applyAlignment="1" applyProtection="1">
      <alignment horizontal="justify" vertical="center"/>
      <protection locked="0"/>
    </xf>
    <xf numFmtId="0" fontId="11" fillId="2" borderId="2" xfId="0" applyFont="1" applyFill="1" applyBorder="1" applyAlignment="1" applyProtection="1">
      <alignment horizontal="center" vertical="justify"/>
      <protection hidden="1"/>
    </xf>
    <xf numFmtId="0" fontId="11" fillId="2" borderId="3" xfId="0" applyFont="1" applyFill="1" applyBorder="1" applyAlignment="1" applyProtection="1">
      <alignment horizontal="center" vertical="justify"/>
      <protection hidden="1"/>
    </xf>
    <xf numFmtId="0" fontId="11" fillId="3" borderId="4" xfId="0" applyFont="1" applyFill="1" applyBorder="1" applyAlignment="1" applyProtection="1">
      <alignment horizontal="center" vertical="justify"/>
    </xf>
    <xf numFmtId="0" fontId="11" fillId="3" borderId="11" xfId="0" applyFont="1" applyFill="1" applyBorder="1" applyAlignment="1" applyProtection="1">
      <alignment horizontal="center" vertical="justify"/>
    </xf>
    <xf numFmtId="0" fontId="11" fillId="4" borderId="5" xfId="0" applyFont="1" applyFill="1" applyBorder="1" applyAlignment="1" applyProtection="1">
      <alignment horizontal="center" vertical="justify"/>
    </xf>
    <xf numFmtId="0" fontId="11" fillId="4" borderId="12" xfId="0" applyFont="1" applyFill="1" applyBorder="1" applyAlignment="1" applyProtection="1">
      <alignment horizontal="center" vertical="justify"/>
    </xf>
    <xf numFmtId="0" fontId="11" fillId="4" borderId="15" xfId="0" applyFont="1" applyFill="1" applyBorder="1" applyAlignment="1" applyProtection="1">
      <alignment horizontal="center" vertical="justify"/>
    </xf>
    <xf numFmtId="0" fontId="11" fillId="4" borderId="13" xfId="0" applyFont="1" applyFill="1" applyBorder="1" applyAlignment="1" applyProtection="1">
      <alignment horizontal="center" vertical="justify"/>
    </xf>
    <xf numFmtId="0" fontId="11" fillId="5" borderId="14" xfId="0" applyFont="1" applyFill="1" applyBorder="1" applyAlignment="1" applyProtection="1">
      <alignment horizontal="center" vertical="center" wrapText="1"/>
      <protection hidden="1"/>
    </xf>
    <xf numFmtId="0" fontId="11" fillId="5" borderId="17" xfId="0" applyFont="1" applyFill="1" applyBorder="1" applyAlignment="1" applyProtection="1">
      <alignment horizontal="center" vertical="center" wrapText="1"/>
      <protection hidden="1"/>
    </xf>
    <xf numFmtId="0" fontId="11" fillId="5" borderId="5"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6" xfId="0" applyFont="1" applyFill="1" applyBorder="1" applyAlignment="1" applyProtection="1">
      <alignment horizontal="center" vertical="center"/>
      <protection hidden="1"/>
    </xf>
    <xf numFmtId="0" fontId="11" fillId="5" borderId="15" xfId="0" applyFont="1" applyFill="1" applyBorder="1" applyAlignment="1" applyProtection="1">
      <alignment horizontal="center" vertical="center"/>
      <protection hidden="1"/>
    </xf>
    <xf numFmtId="0" fontId="11" fillId="5" borderId="16" xfId="0" applyFont="1" applyFill="1" applyBorder="1" applyAlignment="1" applyProtection="1">
      <alignment horizontal="center" vertical="center"/>
      <protection hidden="1"/>
    </xf>
    <xf numFmtId="0" fontId="11" fillId="5" borderId="17" xfId="0" applyFont="1" applyFill="1" applyBorder="1" applyAlignment="1" applyProtection="1">
      <alignment horizontal="center" vertical="center"/>
      <protection hidden="1"/>
    </xf>
    <xf numFmtId="0" fontId="11" fillId="5" borderId="36" xfId="0" applyFont="1" applyFill="1" applyBorder="1" applyAlignment="1" applyProtection="1">
      <alignment horizontal="center" vertical="center" textRotation="90"/>
      <protection hidden="1"/>
    </xf>
    <xf numFmtId="0" fontId="11" fillId="5" borderId="37" xfId="0" applyFont="1" applyFill="1" applyBorder="1" applyAlignment="1" applyProtection="1">
      <alignment horizontal="justify" vertical="center"/>
      <protection hidden="1"/>
    </xf>
    <xf numFmtId="4" fontId="11" fillId="0" borderId="0" xfId="0" applyNumberFormat="1" applyFont="1" applyFill="1" applyAlignment="1" applyProtection="1">
      <alignment horizontal="left"/>
      <protection locked="0"/>
    </xf>
    <xf numFmtId="0" fontId="11" fillId="2" borderId="21" xfId="0" applyFont="1" applyFill="1" applyBorder="1" applyAlignment="1" applyProtection="1">
      <alignment horizontal="center" vertical="justify"/>
      <protection hidden="1"/>
    </xf>
    <xf numFmtId="0" fontId="11" fillId="3" borderId="13" xfId="0" applyFont="1" applyFill="1" applyBorder="1" applyAlignment="1" applyProtection="1">
      <alignment horizontal="center" vertical="justify"/>
    </xf>
    <xf numFmtId="164" fontId="11" fillId="5" borderId="29" xfId="1" applyFont="1" applyFill="1" applyBorder="1" applyAlignment="1" applyProtection="1">
      <alignment horizontal="center" vertical="center" wrapText="1"/>
      <protection hidden="1"/>
    </xf>
    <xf numFmtId="164" fontId="11" fillId="5" borderId="40" xfId="1" applyFont="1" applyFill="1" applyBorder="1" applyAlignment="1" applyProtection="1">
      <alignment horizontal="center" vertical="center" wrapText="1"/>
      <protection hidden="1"/>
    </xf>
    <xf numFmtId="0" fontId="11" fillId="5" borderId="29" xfId="0" applyFont="1" applyFill="1" applyBorder="1" applyAlignment="1" applyProtection="1">
      <alignment horizontal="center" vertical="center" textRotation="90"/>
      <protection hidden="1"/>
    </xf>
    <xf numFmtId="0" fontId="11" fillId="5" borderId="29" xfId="0" applyFont="1" applyFill="1" applyBorder="1" applyAlignment="1" applyProtection="1">
      <alignment horizontal="justify" vertical="center"/>
      <protection hidden="1"/>
    </xf>
    <xf numFmtId="0" fontId="11" fillId="0" borderId="12" xfId="0" applyNumberFormat="1" applyFont="1" applyFill="1" applyBorder="1" applyAlignment="1" applyProtection="1">
      <alignment horizontal="left"/>
      <protection hidden="1"/>
    </xf>
    <xf numFmtId="0" fontId="11" fillId="0" borderId="0" xfId="0" applyNumberFormat="1" applyFont="1" applyFill="1" applyBorder="1" applyAlignment="1" applyProtection="1">
      <alignment horizontal="left"/>
      <protection hidden="1"/>
    </xf>
    <xf numFmtId="0" fontId="11" fillId="2" borderId="38" xfId="0" applyFont="1" applyFill="1" applyBorder="1" applyAlignment="1" applyProtection="1">
      <alignment horizontal="center" vertical="justify"/>
      <protection hidden="1"/>
    </xf>
    <xf numFmtId="0" fontId="11" fillId="2" borderId="42" xfId="0" applyFont="1" applyFill="1" applyBorder="1" applyAlignment="1" applyProtection="1">
      <alignment horizontal="center" vertical="justify"/>
      <protection hidden="1"/>
    </xf>
    <xf numFmtId="0" fontId="11" fillId="3" borderId="39" xfId="0" applyFont="1" applyFill="1" applyBorder="1" applyAlignment="1" applyProtection="1">
      <alignment horizontal="center" vertical="justify"/>
    </xf>
    <xf numFmtId="0" fontId="11" fillId="3" borderId="29" xfId="0" applyFont="1" applyFill="1" applyBorder="1" applyAlignment="1" applyProtection="1">
      <alignment horizontal="center" vertical="justify"/>
    </xf>
    <xf numFmtId="0" fontId="11" fillId="5" borderId="29" xfId="0" applyFont="1" applyFill="1" applyBorder="1" applyAlignment="1" applyProtection="1">
      <alignment horizontal="center" vertical="center" wrapText="1"/>
      <protection hidden="1"/>
    </xf>
    <xf numFmtId="0" fontId="11" fillId="5" borderId="29" xfId="0" applyFont="1" applyFill="1" applyBorder="1" applyAlignment="1" applyProtection="1">
      <alignment horizontal="center" vertical="center"/>
      <protection hidden="1"/>
    </xf>
    <xf numFmtId="0" fontId="11" fillId="5" borderId="29" xfId="0"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Program&#225;tica%20II%20presupuestro%20Ordinario%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MARCO GENERAL PLAZAS"/>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5">
          <cell r="D5" t="str">
            <v>Municipalidad de Orotina</v>
          </cell>
        </row>
        <row r="7">
          <cell r="D7">
            <v>2019</v>
          </cell>
        </row>
      </sheetData>
      <sheetData sheetId="1"/>
      <sheetData sheetId="2">
        <row r="1">
          <cell r="A1" t="str">
            <v>PLAN OPERATIVO ANUAL</v>
          </cell>
        </row>
        <row r="2">
          <cell r="A2" t="str">
            <v>Municipalidad de Orotina</v>
          </cell>
        </row>
        <row r="3">
          <cell r="A3">
            <v>2019</v>
          </cell>
        </row>
      </sheetData>
      <sheetData sheetId="3">
        <row r="5">
          <cell r="C5">
            <v>21</v>
          </cell>
          <cell r="D5">
            <v>2</v>
          </cell>
          <cell r="F5">
            <v>8.5</v>
          </cell>
          <cell r="G5">
            <v>3.5</v>
          </cell>
        </row>
        <row r="8">
          <cell r="B8">
            <v>35</v>
          </cell>
        </row>
        <row r="9">
          <cell r="B9">
            <v>23</v>
          </cell>
        </row>
        <row r="10">
          <cell r="B10">
            <v>12</v>
          </cell>
        </row>
      </sheetData>
      <sheetData sheetId="4">
        <row r="1">
          <cell r="A1" t="str">
            <v>PLAN OPERATIVO ANUAL</v>
          </cell>
        </row>
      </sheetData>
      <sheetData sheetId="5">
        <row r="5">
          <cell r="C5">
            <v>8.6666666666666679</v>
          </cell>
          <cell r="D5">
            <v>12.333333333333334</v>
          </cell>
          <cell r="F5">
            <v>6.5</v>
          </cell>
          <cell r="G5">
            <v>4.5</v>
          </cell>
        </row>
        <row r="8">
          <cell r="B8">
            <v>32</v>
          </cell>
        </row>
        <row r="9">
          <cell r="B9">
            <v>21</v>
          </cell>
        </row>
        <row r="10">
          <cell r="B10">
            <v>11</v>
          </cell>
        </row>
      </sheetData>
      <sheetData sheetId="6"/>
      <sheetData sheetId="7">
        <row r="5">
          <cell r="C5">
            <v>26.5</v>
          </cell>
          <cell r="D5">
            <v>26.5</v>
          </cell>
          <cell r="F5">
            <v>5.6666666666666661</v>
          </cell>
          <cell r="G5">
            <v>1.3333333333333333</v>
          </cell>
        </row>
        <row r="8">
          <cell r="B8">
            <v>60</v>
          </cell>
        </row>
        <row r="9">
          <cell r="B9">
            <v>53</v>
          </cell>
        </row>
        <row r="10">
          <cell r="B10">
            <v>7</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topLeftCell="A13" workbookViewId="0">
      <selection activeCell="B16" sqref="B16"/>
    </sheetView>
  </sheetViews>
  <sheetFormatPr baseColWidth="10" defaultRowHeight="14.5" x14ac:dyDescent="0.35"/>
  <cols>
    <col min="1" max="1" width="13.81640625" customWidth="1"/>
    <col min="2" max="2" width="20.81640625" customWidth="1"/>
    <col min="3" max="3" width="7.1796875" customWidth="1"/>
    <col min="4" max="4" width="30.26953125" customWidth="1"/>
  </cols>
  <sheetData>
    <row r="1" spans="1:5" x14ac:dyDescent="0.35">
      <c r="A1" s="217" t="s">
        <v>241</v>
      </c>
      <c r="B1" s="217"/>
      <c r="C1" s="217"/>
      <c r="D1" s="217"/>
      <c r="E1" s="141"/>
    </row>
    <row r="2" spans="1:5" x14ac:dyDescent="0.35">
      <c r="A2" s="217" t="s">
        <v>242</v>
      </c>
      <c r="B2" s="217"/>
      <c r="C2" s="217"/>
      <c r="D2" s="217"/>
      <c r="E2" s="141"/>
    </row>
    <row r="3" spans="1:5" x14ac:dyDescent="0.35">
      <c r="A3" s="141"/>
      <c r="B3" s="141"/>
      <c r="C3" s="141"/>
      <c r="D3" s="141"/>
      <c r="E3" s="141"/>
    </row>
    <row r="4" spans="1:5" ht="15" thickBot="1" x14ac:dyDescent="0.4">
      <c r="A4" s="142"/>
      <c r="B4" s="141"/>
      <c r="C4" s="141"/>
      <c r="D4" s="141"/>
      <c r="E4" s="141"/>
    </row>
    <row r="5" spans="1:5" ht="15" thickBot="1" x14ac:dyDescent="0.4">
      <c r="A5" s="218" t="s">
        <v>243</v>
      </c>
      <c r="B5" s="218"/>
      <c r="C5" s="143"/>
      <c r="D5" s="144" t="s">
        <v>244</v>
      </c>
      <c r="E5" s="141"/>
    </row>
    <row r="6" spans="1:5" ht="15" thickBot="1" x14ac:dyDescent="0.4">
      <c r="A6" s="145"/>
      <c r="B6" s="145"/>
      <c r="C6" s="143"/>
      <c r="D6" s="146"/>
      <c r="E6" s="141"/>
    </row>
    <row r="7" spans="1:5" ht="15" thickBot="1" x14ac:dyDescent="0.4">
      <c r="A7" s="218" t="s">
        <v>245</v>
      </c>
      <c r="B7" s="218"/>
      <c r="C7" s="143"/>
      <c r="D7" s="147">
        <v>2019</v>
      </c>
      <c r="E7" s="141"/>
    </row>
    <row r="8" spans="1:5" x14ac:dyDescent="0.35">
      <c r="A8" s="148"/>
      <c r="B8" s="149"/>
      <c r="C8" s="141"/>
      <c r="D8" s="141"/>
      <c r="E8" s="141"/>
    </row>
    <row r="9" spans="1:5" x14ac:dyDescent="0.35">
      <c r="A9" s="218" t="s">
        <v>246</v>
      </c>
      <c r="B9" s="218"/>
      <c r="C9" s="143"/>
      <c r="D9" s="150"/>
      <c r="E9" s="141"/>
    </row>
    <row r="10" spans="1:5" ht="15" thickBot="1" x14ac:dyDescent="0.4">
      <c r="A10" s="142"/>
      <c r="B10" s="150"/>
      <c r="C10" s="143"/>
      <c r="D10" s="150"/>
      <c r="E10" s="150"/>
    </row>
    <row r="11" spans="1:5" ht="88" thickBot="1" x14ac:dyDescent="0.4">
      <c r="A11" s="215" t="s">
        <v>247</v>
      </c>
      <c r="B11" s="216"/>
      <c r="C11" s="143"/>
      <c r="D11" s="151" t="s">
        <v>248</v>
      </c>
      <c r="E11" s="150"/>
    </row>
    <row r="12" spans="1:5" ht="15" thickBot="1" x14ac:dyDescent="0.4">
      <c r="A12" s="152"/>
      <c r="B12" s="153"/>
      <c r="C12" s="143"/>
      <c r="D12" s="154"/>
      <c r="E12" s="154"/>
    </row>
    <row r="13" spans="1:5" ht="125.5" thickBot="1" x14ac:dyDescent="0.4">
      <c r="A13" s="215" t="s">
        <v>249</v>
      </c>
      <c r="B13" s="216"/>
      <c r="C13" s="143"/>
      <c r="D13" s="151" t="s">
        <v>250</v>
      </c>
      <c r="E13" s="154"/>
    </row>
    <row r="14" spans="1:5" ht="15" thickBot="1" x14ac:dyDescent="0.4">
      <c r="A14" s="152"/>
      <c r="B14" s="155"/>
      <c r="C14" s="143"/>
      <c r="D14" s="154"/>
      <c r="E14" s="154"/>
    </row>
    <row r="15" spans="1:5" ht="88" thickBot="1" x14ac:dyDescent="0.4">
      <c r="A15" s="215" t="s">
        <v>251</v>
      </c>
      <c r="B15" s="216"/>
      <c r="C15" s="156">
        <v>1</v>
      </c>
      <c r="D15" s="147" t="s">
        <v>252</v>
      </c>
      <c r="E15" s="154"/>
    </row>
    <row r="16" spans="1:5" ht="75.5" thickBot="1" x14ac:dyDescent="0.4">
      <c r="A16" s="154"/>
      <c r="B16" s="154"/>
      <c r="C16" s="156">
        <v>2</v>
      </c>
      <c r="D16" s="147" t="s">
        <v>253</v>
      </c>
      <c r="E16" s="154"/>
    </row>
    <row r="17" spans="1:5" ht="75.5" thickBot="1" x14ac:dyDescent="0.4">
      <c r="A17" s="154"/>
      <c r="B17" s="154"/>
      <c r="C17" s="156">
        <v>3</v>
      </c>
      <c r="D17" s="147" t="s">
        <v>254</v>
      </c>
      <c r="E17" s="154"/>
    </row>
    <row r="18" spans="1:5" ht="88" thickBot="1" x14ac:dyDescent="0.4">
      <c r="A18" s="154"/>
      <c r="B18" s="154"/>
      <c r="C18" s="156">
        <v>4</v>
      </c>
      <c r="D18" s="147" t="s">
        <v>255</v>
      </c>
      <c r="E18" s="154"/>
    </row>
    <row r="19" spans="1:5" ht="50.5" thickBot="1" x14ac:dyDescent="0.4">
      <c r="A19" s="154"/>
      <c r="B19" s="154"/>
      <c r="C19" s="156">
        <v>5</v>
      </c>
      <c r="D19" s="147" t="s">
        <v>256</v>
      </c>
      <c r="E19" s="154"/>
    </row>
    <row r="20" spans="1:5" ht="113" thickBot="1" x14ac:dyDescent="0.4">
      <c r="A20" s="154"/>
      <c r="B20" s="154"/>
      <c r="C20" s="156">
        <v>6</v>
      </c>
      <c r="D20" s="147" t="s">
        <v>257</v>
      </c>
      <c r="E20" s="154"/>
    </row>
    <row r="21" spans="1:5" ht="100.5" thickBot="1" x14ac:dyDescent="0.4">
      <c r="A21" s="154"/>
      <c r="B21" s="154"/>
      <c r="C21" s="156">
        <v>7</v>
      </c>
      <c r="D21" s="147" t="s">
        <v>258</v>
      </c>
      <c r="E21" s="154"/>
    </row>
    <row r="22" spans="1:5" ht="75.5" thickBot="1" x14ac:dyDescent="0.4">
      <c r="A22" s="154"/>
      <c r="B22" s="154"/>
      <c r="C22" s="156">
        <v>8</v>
      </c>
      <c r="D22" s="147" t="s">
        <v>259</v>
      </c>
      <c r="E22" s="154"/>
    </row>
    <row r="23" spans="1:5" ht="7.5" customHeight="1" x14ac:dyDescent="0.35">
      <c r="A23" s="157"/>
      <c r="B23" s="157"/>
      <c r="C23" s="157"/>
      <c r="D23" s="157"/>
      <c r="E23" s="157"/>
    </row>
    <row r="24" spans="1:5" x14ac:dyDescent="0.35">
      <c r="A24" s="218" t="s">
        <v>260</v>
      </c>
      <c r="B24" s="218"/>
      <c r="C24" s="157"/>
      <c r="D24" s="157"/>
      <c r="E24" s="157"/>
    </row>
    <row r="25" spans="1:5" ht="8.25" customHeight="1" thickBot="1" x14ac:dyDescent="0.4">
      <c r="A25" s="158"/>
      <c r="B25" s="158"/>
      <c r="C25" s="157"/>
      <c r="D25" s="157"/>
      <c r="E25" s="157"/>
    </row>
    <row r="26" spans="1:5" ht="39.5" thickBot="1" x14ac:dyDescent="0.4">
      <c r="A26" s="159"/>
      <c r="B26" s="159"/>
      <c r="C26" s="157"/>
      <c r="D26" s="160" t="s">
        <v>261</v>
      </c>
      <c r="E26" s="160" t="s">
        <v>262</v>
      </c>
    </row>
    <row r="27" spans="1:5" ht="15" thickBot="1" x14ac:dyDescent="0.4">
      <c r="A27" s="159"/>
      <c r="B27" s="159"/>
      <c r="C27" s="156">
        <v>1</v>
      </c>
      <c r="D27" s="161" t="s">
        <v>25</v>
      </c>
      <c r="E27" s="147"/>
    </row>
    <row r="28" spans="1:5" ht="15" thickBot="1" x14ac:dyDescent="0.4">
      <c r="A28" s="159"/>
      <c r="B28" s="159"/>
      <c r="C28" s="156">
        <v>2</v>
      </c>
      <c r="D28" s="161" t="s">
        <v>94</v>
      </c>
      <c r="E28" s="147"/>
    </row>
    <row r="29" spans="1:5" ht="15" thickBot="1" x14ac:dyDescent="0.4">
      <c r="A29" s="159"/>
      <c r="B29" s="159"/>
      <c r="C29" s="156">
        <v>3</v>
      </c>
      <c r="D29" s="161" t="s">
        <v>100</v>
      </c>
      <c r="E29" s="147"/>
    </row>
    <row r="30" spans="1:5" ht="15" thickBot="1" x14ac:dyDescent="0.4">
      <c r="A30" s="159"/>
      <c r="B30" s="159"/>
      <c r="C30" s="156">
        <v>4</v>
      </c>
      <c r="D30" s="161" t="s">
        <v>263</v>
      </c>
      <c r="E30" s="147"/>
    </row>
    <row r="31" spans="1:5" ht="15" thickBot="1" x14ac:dyDescent="0.4">
      <c r="A31" s="159"/>
      <c r="B31" s="159"/>
      <c r="C31" s="156">
        <v>5</v>
      </c>
      <c r="D31" s="161" t="s">
        <v>141</v>
      </c>
      <c r="E31" s="147"/>
    </row>
    <row r="32" spans="1:5" ht="15" thickBot="1" x14ac:dyDescent="0.4">
      <c r="A32" s="155"/>
      <c r="B32" s="159"/>
      <c r="C32" s="156">
        <v>6</v>
      </c>
      <c r="D32" s="161" t="s">
        <v>117</v>
      </c>
      <c r="E32" s="147"/>
    </row>
    <row r="33" spans="1:5" ht="15" thickBot="1" x14ac:dyDescent="0.4">
      <c r="A33" s="159"/>
      <c r="B33" s="159"/>
      <c r="C33" s="156">
        <v>7</v>
      </c>
      <c r="D33" s="161" t="s">
        <v>82</v>
      </c>
      <c r="E33" s="147"/>
    </row>
    <row r="34" spans="1:5" ht="15" thickBot="1" x14ac:dyDescent="0.4">
      <c r="A34" s="159"/>
      <c r="B34" s="159"/>
      <c r="C34" s="156">
        <v>8</v>
      </c>
      <c r="D34" s="161" t="s">
        <v>105</v>
      </c>
      <c r="E34" s="147"/>
    </row>
    <row r="35" spans="1:5" ht="5.25" customHeight="1" x14ac:dyDescent="0.35">
      <c r="A35" s="157"/>
      <c r="B35" s="157"/>
      <c r="C35" s="157"/>
      <c r="E35" s="157"/>
    </row>
    <row r="36" spans="1:5" x14ac:dyDescent="0.35">
      <c r="A36" s="221" t="s">
        <v>264</v>
      </c>
      <c r="B36" s="221"/>
      <c r="C36" s="159"/>
      <c r="D36" s="159"/>
      <c r="E36" s="159"/>
    </row>
    <row r="37" spans="1:5" ht="6" customHeight="1" thickBot="1" x14ac:dyDescent="0.4">
      <c r="A37" s="159"/>
      <c r="B37" s="159"/>
      <c r="C37" s="159"/>
      <c r="D37" s="159"/>
      <c r="E37" s="159"/>
    </row>
    <row r="38" spans="1:5" ht="55.5" customHeight="1" thickBot="1" x14ac:dyDescent="0.4">
      <c r="A38" s="222" t="s">
        <v>265</v>
      </c>
      <c r="B38" s="223"/>
      <c r="C38" s="223"/>
      <c r="D38" s="223"/>
      <c r="E38" s="224"/>
    </row>
    <row r="39" spans="1:5" ht="15" thickBot="1" x14ac:dyDescent="0.4">
      <c r="A39" s="159"/>
      <c r="B39" s="159"/>
      <c r="C39" s="159"/>
      <c r="D39" s="159"/>
      <c r="E39" s="159"/>
    </row>
    <row r="40" spans="1:5" ht="15" thickBot="1" x14ac:dyDescent="0.4">
      <c r="A40" s="162" t="s">
        <v>266</v>
      </c>
      <c r="B40" s="225" t="s">
        <v>267</v>
      </c>
      <c r="C40" s="226"/>
      <c r="D40" s="226"/>
      <c r="E40" s="220"/>
    </row>
    <row r="41" spans="1:5" ht="15" thickBot="1" x14ac:dyDescent="0.4">
      <c r="A41" s="162"/>
      <c r="B41" s="162"/>
      <c r="C41" s="162"/>
      <c r="D41" s="162"/>
    </row>
    <row r="42" spans="1:5" ht="15" thickBot="1" x14ac:dyDescent="0.4">
      <c r="A42" s="162" t="s">
        <v>268</v>
      </c>
      <c r="B42" s="219" t="s">
        <v>269</v>
      </c>
      <c r="C42" s="220"/>
    </row>
  </sheetData>
  <mergeCells count="13">
    <mergeCell ref="B42:C42"/>
    <mergeCell ref="A13:B13"/>
    <mergeCell ref="A15:B15"/>
    <mergeCell ref="A24:B24"/>
    <mergeCell ref="A36:B36"/>
    <mergeCell ref="A38:E38"/>
    <mergeCell ref="B40:E40"/>
    <mergeCell ref="A11:B11"/>
    <mergeCell ref="A1:D1"/>
    <mergeCell ref="A2:D2"/>
    <mergeCell ref="A5:B5"/>
    <mergeCell ref="A7:B7"/>
    <mergeCell ref="A9:B9"/>
  </mergeCells>
  <pageMargins left="0.7" right="0.7" top="0.47"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topLeftCell="A31" workbookViewId="0">
      <selection activeCell="G36" sqref="G36"/>
    </sheetView>
  </sheetViews>
  <sheetFormatPr baseColWidth="10" defaultColWidth="11.453125" defaultRowHeight="10" x14ac:dyDescent="0.2"/>
  <cols>
    <col min="1" max="1" width="13.453125" style="113" customWidth="1"/>
    <col min="2" max="2" width="0" style="113" hidden="1" customWidth="1"/>
    <col min="3" max="3" width="1.453125" style="113" hidden="1" customWidth="1"/>
    <col min="4" max="4" width="20.7265625" style="113" customWidth="1"/>
    <col min="5" max="5" width="8" style="113" customWidth="1"/>
    <col min="6" max="6" width="5.1796875" style="113" customWidth="1"/>
    <col min="7" max="7" width="20.7265625" style="113" customWidth="1"/>
    <col min="8" max="8" width="11.453125" style="113"/>
    <col min="9" max="12" width="4.81640625" style="113" customWidth="1"/>
    <col min="13" max="13" width="11.54296875" style="113" hidden="1" customWidth="1"/>
    <col min="14" max="14" width="13.54296875" style="113" customWidth="1"/>
    <col min="15" max="15" width="11.453125" style="113"/>
    <col min="16" max="17" width="12.54296875" style="113" bestFit="1" customWidth="1"/>
    <col min="18" max="16384" width="11.453125" style="113"/>
  </cols>
  <sheetData>
    <row r="1" spans="1:17" ht="10.5" x14ac:dyDescent="0.25">
      <c r="A1" s="119" t="s">
        <v>0</v>
      </c>
      <c r="B1" s="120"/>
      <c r="C1" s="120"/>
      <c r="D1" s="121"/>
      <c r="E1" s="121"/>
      <c r="F1" s="194"/>
      <c r="G1" s="121"/>
      <c r="H1" s="121"/>
      <c r="I1" s="195"/>
      <c r="J1" s="195"/>
      <c r="K1" s="196"/>
      <c r="L1" s="196"/>
      <c r="M1" s="196"/>
      <c r="N1" s="195"/>
      <c r="O1" s="195"/>
      <c r="P1" s="195"/>
      <c r="Q1" s="197"/>
    </row>
    <row r="2" spans="1:17" ht="10.5" x14ac:dyDescent="0.25">
      <c r="A2" s="198" t="str">
        <f>'[1]MARCO GENERAL'!D5</f>
        <v>Municipalidad de Orotina</v>
      </c>
      <c r="B2" s="199"/>
      <c r="C2" s="199"/>
      <c r="D2" s="200"/>
      <c r="E2" s="200"/>
      <c r="F2" s="201"/>
      <c r="G2" s="200"/>
      <c r="H2" s="200"/>
      <c r="I2" s="202"/>
      <c r="J2" s="202"/>
      <c r="K2" s="203"/>
      <c r="L2" s="203"/>
      <c r="M2" s="203"/>
      <c r="N2" s="202"/>
      <c r="O2" s="202"/>
      <c r="P2" s="202"/>
      <c r="Q2" s="204"/>
    </row>
    <row r="3" spans="1:17" ht="10.5" x14ac:dyDescent="0.25">
      <c r="A3" s="242">
        <f>'[1]MARCO GENERAL'!D7</f>
        <v>2019</v>
      </c>
      <c r="B3" s="243"/>
      <c r="C3" s="243"/>
      <c r="D3" s="243"/>
      <c r="E3" s="243"/>
      <c r="F3" s="243"/>
      <c r="G3" s="243"/>
      <c r="H3" s="243"/>
      <c r="I3" s="205"/>
      <c r="J3" s="205"/>
      <c r="K3" s="206"/>
      <c r="L3" s="206"/>
      <c r="M3" s="206"/>
      <c r="N3" s="205"/>
      <c r="O3" s="205"/>
      <c r="P3" s="205"/>
      <c r="Q3" s="207"/>
    </row>
    <row r="4" spans="1:17" ht="10.5" x14ac:dyDescent="0.25">
      <c r="A4" s="131" t="s">
        <v>1</v>
      </c>
      <c r="B4" s="132"/>
      <c r="C4" s="132"/>
      <c r="D4" s="132"/>
      <c r="E4" s="132"/>
      <c r="F4" s="208"/>
      <c r="G4" s="132"/>
      <c r="H4" s="132"/>
      <c r="I4" s="205"/>
      <c r="J4" s="205"/>
      <c r="K4" s="206"/>
      <c r="L4" s="206"/>
      <c r="M4" s="206"/>
      <c r="N4" s="205"/>
      <c r="O4" s="205"/>
      <c r="P4" s="205"/>
      <c r="Q4" s="207"/>
    </row>
    <row r="5" spans="1:17" ht="10.5" x14ac:dyDescent="0.25">
      <c r="A5" s="244" t="s">
        <v>73</v>
      </c>
      <c r="B5" s="245"/>
      <c r="C5" s="245"/>
      <c r="D5" s="245"/>
      <c r="E5" s="245"/>
      <c r="F5" s="245"/>
      <c r="G5" s="245"/>
      <c r="H5" s="245"/>
      <c r="I5" s="202"/>
      <c r="J5" s="202"/>
      <c r="K5" s="203"/>
      <c r="L5" s="203"/>
      <c r="M5" s="203"/>
      <c r="N5" s="202"/>
      <c r="O5" s="202"/>
      <c r="P5" s="202"/>
      <c r="Q5" s="204"/>
    </row>
    <row r="6" spans="1:17" ht="10.5" x14ac:dyDescent="0.25">
      <c r="A6" s="131"/>
      <c r="B6" s="132"/>
      <c r="C6" s="132"/>
      <c r="D6" s="132"/>
      <c r="E6" s="132"/>
      <c r="F6" s="208"/>
      <c r="G6" s="132"/>
      <c r="H6" s="132"/>
      <c r="I6" s="205"/>
      <c r="J6" s="205"/>
      <c r="K6" s="206"/>
      <c r="L6" s="206"/>
      <c r="M6" s="206"/>
      <c r="N6" s="205"/>
      <c r="O6" s="205"/>
      <c r="P6" s="205"/>
      <c r="Q6" s="207"/>
    </row>
    <row r="7" spans="1:17" ht="11.25" customHeight="1" x14ac:dyDescent="0.2">
      <c r="A7" s="246" t="s">
        <v>74</v>
      </c>
      <c r="B7" s="247"/>
      <c r="C7" s="247"/>
      <c r="D7" s="247"/>
      <c r="E7" s="247"/>
      <c r="F7" s="247"/>
      <c r="G7" s="247"/>
      <c r="H7" s="247"/>
      <c r="I7" s="247"/>
      <c r="J7" s="247"/>
      <c r="K7" s="247"/>
      <c r="L7" s="247"/>
      <c r="M7" s="247"/>
      <c r="N7" s="247"/>
      <c r="O7" s="247"/>
      <c r="P7" s="247"/>
      <c r="Q7" s="248"/>
    </row>
    <row r="8" spans="1:17" ht="11.25" customHeight="1" x14ac:dyDescent="0.2">
      <c r="A8" s="246" t="s">
        <v>75</v>
      </c>
      <c r="B8" s="247"/>
      <c r="C8" s="247"/>
      <c r="D8" s="247"/>
      <c r="E8" s="247"/>
      <c r="F8" s="247"/>
      <c r="G8" s="247"/>
      <c r="H8" s="247"/>
      <c r="I8" s="247"/>
      <c r="J8" s="247"/>
      <c r="K8" s="247"/>
      <c r="L8" s="247"/>
      <c r="M8" s="247"/>
      <c r="N8" s="247"/>
      <c r="O8" s="247"/>
      <c r="P8" s="247"/>
      <c r="Q8" s="248"/>
    </row>
    <row r="9" spans="1:17" ht="11" thickBot="1" x14ac:dyDescent="0.3">
      <c r="A9" s="131"/>
      <c r="B9" s="132"/>
      <c r="C9" s="132"/>
      <c r="D9" s="132"/>
      <c r="E9" s="132"/>
      <c r="F9" s="208"/>
      <c r="G9" s="132"/>
      <c r="H9" s="132"/>
      <c r="I9" s="205"/>
      <c r="J9" s="205"/>
      <c r="K9" s="206"/>
      <c r="L9" s="206"/>
      <c r="M9" s="206"/>
      <c r="N9" s="205"/>
      <c r="O9" s="205"/>
      <c r="P9" s="205"/>
      <c r="Q9" s="207"/>
    </row>
    <row r="10" spans="1:17" ht="22.5" customHeight="1" thickBot="1" x14ac:dyDescent="0.25">
      <c r="A10" s="12" t="s">
        <v>2</v>
      </c>
      <c r="B10" s="186"/>
      <c r="C10" s="186"/>
      <c r="D10" s="249" t="s">
        <v>3</v>
      </c>
      <c r="E10" s="249"/>
      <c r="F10" s="249"/>
      <c r="G10" s="249"/>
      <c r="H10" s="249"/>
      <c r="I10" s="249"/>
      <c r="J10" s="249"/>
      <c r="K10" s="249"/>
      <c r="L10" s="249"/>
      <c r="M10" s="249"/>
      <c r="N10" s="249"/>
      <c r="O10" s="249"/>
      <c r="P10" s="249"/>
      <c r="Q10" s="250"/>
    </row>
    <row r="11" spans="1:17" ht="19.5" customHeight="1" thickBot="1" x14ac:dyDescent="0.25">
      <c r="A11" s="251" t="s">
        <v>4</v>
      </c>
      <c r="B11" s="253" t="s">
        <v>5</v>
      </c>
      <c r="C11" s="251" t="s">
        <v>6</v>
      </c>
      <c r="D11" s="237" t="s">
        <v>7</v>
      </c>
      <c r="E11" s="259" t="s">
        <v>8</v>
      </c>
      <c r="F11" s="260"/>
      <c r="G11" s="261"/>
      <c r="H11" s="227" t="s">
        <v>9</v>
      </c>
      <c r="I11" s="230" t="s">
        <v>10</v>
      </c>
      <c r="J11" s="231"/>
      <c r="K11" s="231"/>
      <c r="L11" s="231"/>
      <c r="M11" s="232"/>
      <c r="N11" s="233" t="s">
        <v>11</v>
      </c>
      <c r="O11" s="233" t="s">
        <v>12</v>
      </c>
      <c r="P11" s="236" t="s">
        <v>13</v>
      </c>
      <c r="Q11" s="237"/>
    </row>
    <row r="12" spans="1:17" ht="21" customHeight="1" thickBot="1" x14ac:dyDescent="0.25">
      <c r="A12" s="252"/>
      <c r="B12" s="254"/>
      <c r="C12" s="256"/>
      <c r="D12" s="257"/>
      <c r="E12" s="262"/>
      <c r="F12" s="263"/>
      <c r="G12" s="264"/>
      <c r="H12" s="228"/>
      <c r="I12" s="238" t="s">
        <v>14</v>
      </c>
      <c r="J12" s="13" t="s">
        <v>15</v>
      </c>
      <c r="K12" s="238" t="s">
        <v>16</v>
      </c>
      <c r="L12" s="13" t="s">
        <v>15</v>
      </c>
      <c r="M12" s="240" t="s">
        <v>17</v>
      </c>
      <c r="N12" s="234"/>
      <c r="O12" s="234"/>
      <c r="P12" s="233" t="s">
        <v>18</v>
      </c>
      <c r="Q12" s="233" t="s">
        <v>19</v>
      </c>
    </row>
    <row r="13" spans="1:17" ht="27.75" customHeight="1" thickBot="1" x14ac:dyDescent="0.3">
      <c r="A13" s="187" t="s">
        <v>20</v>
      </c>
      <c r="B13" s="255"/>
      <c r="C13" s="252"/>
      <c r="D13" s="258"/>
      <c r="E13" s="15" t="s">
        <v>21</v>
      </c>
      <c r="F13" s="16" t="s">
        <v>22</v>
      </c>
      <c r="G13" s="17" t="s">
        <v>23</v>
      </c>
      <c r="H13" s="229"/>
      <c r="I13" s="239"/>
      <c r="J13" s="18"/>
      <c r="K13" s="239" t="s">
        <v>24</v>
      </c>
      <c r="L13" s="18"/>
      <c r="M13" s="241"/>
      <c r="N13" s="235"/>
      <c r="O13" s="235"/>
      <c r="P13" s="235"/>
      <c r="Q13" s="235"/>
    </row>
    <row r="14" spans="1:17" ht="30" x14ac:dyDescent="0.2">
      <c r="A14" s="19" t="s">
        <v>25</v>
      </c>
      <c r="B14" s="20"/>
      <c r="C14" s="26"/>
      <c r="D14" s="38" t="s">
        <v>375</v>
      </c>
      <c r="E14" s="21" t="s">
        <v>26</v>
      </c>
      <c r="F14" s="192" t="s">
        <v>270</v>
      </c>
      <c r="G14" s="38" t="s">
        <v>31</v>
      </c>
      <c r="H14" s="31" t="s">
        <v>32</v>
      </c>
      <c r="I14" s="22">
        <v>100</v>
      </c>
      <c r="J14" s="23">
        <f t="shared" ref="J14:J37" si="0">IF(OR(I14=0),0,(I14/(I14+K14)))</f>
        <v>1</v>
      </c>
      <c r="K14" s="22"/>
      <c r="L14" s="23">
        <f t="shared" ref="L14:L37" si="1">IF(OR(K14=0),0,(K14/(I14+K14)))</f>
        <v>0</v>
      </c>
      <c r="M14" s="28">
        <f t="shared" ref="M14:M37" si="2">J14+L14</f>
        <v>1</v>
      </c>
      <c r="N14" s="32" t="s">
        <v>386</v>
      </c>
      <c r="O14" s="29" t="s">
        <v>28</v>
      </c>
      <c r="P14" s="25">
        <v>3250000</v>
      </c>
      <c r="Q14" s="210"/>
    </row>
    <row r="15" spans="1:17" ht="30" x14ac:dyDescent="0.2">
      <c r="A15" s="19" t="s">
        <v>25</v>
      </c>
      <c r="B15" s="20"/>
      <c r="C15" s="19"/>
      <c r="D15" s="38" t="s">
        <v>377</v>
      </c>
      <c r="E15" s="21" t="s">
        <v>26</v>
      </c>
      <c r="F15" s="183" t="s">
        <v>271</v>
      </c>
      <c r="G15" s="31" t="s">
        <v>61</v>
      </c>
      <c r="H15" s="31" t="s">
        <v>62</v>
      </c>
      <c r="I15" s="22">
        <v>50</v>
      </c>
      <c r="J15" s="23">
        <f t="shared" si="0"/>
        <v>0.5</v>
      </c>
      <c r="K15" s="22">
        <v>50</v>
      </c>
      <c r="L15" s="23">
        <f t="shared" si="1"/>
        <v>0.5</v>
      </c>
      <c r="M15" s="28"/>
      <c r="N15" s="38" t="s">
        <v>63</v>
      </c>
      <c r="O15" s="35" t="s">
        <v>28</v>
      </c>
      <c r="P15" s="25">
        <f>1750000/2</f>
        <v>875000</v>
      </c>
      <c r="Q15" s="209">
        <f>1750000/2</f>
        <v>875000</v>
      </c>
    </row>
    <row r="16" spans="1:17" ht="30" x14ac:dyDescent="0.2">
      <c r="A16" s="19" t="s">
        <v>25</v>
      </c>
      <c r="B16" s="20"/>
      <c r="C16" s="19"/>
      <c r="D16" s="38" t="s">
        <v>30</v>
      </c>
      <c r="E16" s="21" t="s">
        <v>26</v>
      </c>
      <c r="F16" s="183" t="s">
        <v>272</v>
      </c>
      <c r="G16" s="38" t="s">
        <v>34</v>
      </c>
      <c r="H16" s="31" t="s">
        <v>32</v>
      </c>
      <c r="I16" s="22">
        <v>100</v>
      </c>
      <c r="J16" s="23">
        <f t="shared" si="0"/>
        <v>1</v>
      </c>
      <c r="K16" s="22"/>
      <c r="L16" s="23">
        <f t="shared" si="1"/>
        <v>0</v>
      </c>
      <c r="M16" s="24">
        <f t="shared" si="2"/>
        <v>1</v>
      </c>
      <c r="N16" s="32" t="s">
        <v>386</v>
      </c>
      <c r="O16" s="29" t="s">
        <v>28</v>
      </c>
      <c r="P16" s="25">
        <v>1000000</v>
      </c>
      <c r="Q16" s="209"/>
    </row>
    <row r="17" spans="1:17" ht="40" x14ac:dyDescent="0.2">
      <c r="A17" s="19" t="s">
        <v>25</v>
      </c>
      <c r="B17" s="20"/>
      <c r="C17" s="19"/>
      <c r="D17" s="38" t="s">
        <v>30</v>
      </c>
      <c r="E17" s="21" t="s">
        <v>26</v>
      </c>
      <c r="F17" s="183" t="s">
        <v>273</v>
      </c>
      <c r="G17" s="31" t="s">
        <v>35</v>
      </c>
      <c r="H17" s="31" t="s">
        <v>32</v>
      </c>
      <c r="I17" s="22">
        <v>100</v>
      </c>
      <c r="J17" s="23">
        <f t="shared" si="0"/>
        <v>1</v>
      </c>
      <c r="K17" s="22"/>
      <c r="L17" s="23">
        <f t="shared" si="1"/>
        <v>0</v>
      </c>
      <c r="M17" s="24">
        <f t="shared" si="2"/>
        <v>1</v>
      </c>
      <c r="N17" s="32" t="s">
        <v>33</v>
      </c>
      <c r="O17" s="29" t="s">
        <v>28</v>
      </c>
      <c r="P17" s="25">
        <v>200000</v>
      </c>
      <c r="Q17" s="209"/>
    </row>
    <row r="18" spans="1:17" ht="40" x14ac:dyDescent="0.2">
      <c r="A18" s="19" t="s">
        <v>25</v>
      </c>
      <c r="B18" s="20"/>
      <c r="C18" s="19"/>
      <c r="D18" s="38" t="s">
        <v>30</v>
      </c>
      <c r="E18" s="21" t="s">
        <v>26</v>
      </c>
      <c r="F18" s="183" t="s">
        <v>274</v>
      </c>
      <c r="G18" s="31" t="s">
        <v>38</v>
      </c>
      <c r="H18" s="31" t="s">
        <v>32</v>
      </c>
      <c r="I18" s="22">
        <v>100</v>
      </c>
      <c r="J18" s="23">
        <f t="shared" si="0"/>
        <v>1</v>
      </c>
      <c r="K18" s="22"/>
      <c r="L18" s="23">
        <f t="shared" si="1"/>
        <v>0</v>
      </c>
      <c r="M18" s="24">
        <f t="shared" si="2"/>
        <v>1</v>
      </c>
      <c r="N18" s="32" t="s">
        <v>33</v>
      </c>
      <c r="O18" s="29" t="s">
        <v>28</v>
      </c>
      <c r="P18" s="25">
        <v>900000</v>
      </c>
      <c r="Q18" s="209"/>
    </row>
    <row r="19" spans="1:17" ht="40" x14ac:dyDescent="0.2">
      <c r="A19" s="19" t="s">
        <v>25</v>
      </c>
      <c r="B19" s="20"/>
      <c r="C19" s="19"/>
      <c r="D19" s="38" t="s">
        <v>30</v>
      </c>
      <c r="E19" s="21" t="s">
        <v>26</v>
      </c>
      <c r="F19" s="183" t="s">
        <v>275</v>
      </c>
      <c r="G19" s="33" t="s">
        <v>39</v>
      </c>
      <c r="H19" s="31" t="s">
        <v>40</v>
      </c>
      <c r="I19" s="22">
        <v>100</v>
      </c>
      <c r="J19" s="23">
        <f t="shared" si="0"/>
        <v>1</v>
      </c>
      <c r="K19" s="22"/>
      <c r="L19" s="23">
        <f t="shared" si="1"/>
        <v>0</v>
      </c>
      <c r="M19" s="24">
        <f t="shared" si="2"/>
        <v>1</v>
      </c>
      <c r="N19" s="32" t="s">
        <v>27</v>
      </c>
      <c r="O19" s="29" t="s">
        <v>28</v>
      </c>
      <c r="P19" s="25">
        <v>4170000</v>
      </c>
      <c r="Q19" s="210"/>
    </row>
    <row r="20" spans="1:17" ht="30" x14ac:dyDescent="0.2">
      <c r="A20" s="19" t="s">
        <v>25</v>
      </c>
      <c r="B20" s="20"/>
      <c r="C20" s="19"/>
      <c r="D20" s="38" t="s">
        <v>30</v>
      </c>
      <c r="E20" s="21" t="s">
        <v>36</v>
      </c>
      <c r="F20" s="183" t="s">
        <v>276</v>
      </c>
      <c r="G20" s="31" t="s">
        <v>41</v>
      </c>
      <c r="H20" s="31" t="s">
        <v>37</v>
      </c>
      <c r="I20" s="22">
        <v>100</v>
      </c>
      <c r="J20" s="23">
        <f t="shared" si="0"/>
        <v>1</v>
      </c>
      <c r="K20" s="22"/>
      <c r="L20" s="23">
        <f t="shared" si="1"/>
        <v>0</v>
      </c>
      <c r="M20" s="24">
        <f t="shared" si="2"/>
        <v>1</v>
      </c>
      <c r="N20" s="32" t="s">
        <v>386</v>
      </c>
      <c r="O20" s="29" t="s">
        <v>28</v>
      </c>
      <c r="P20" s="25">
        <v>400000</v>
      </c>
      <c r="Q20" s="210"/>
    </row>
    <row r="21" spans="1:17" ht="40" x14ac:dyDescent="0.2">
      <c r="A21" s="19" t="s">
        <v>25</v>
      </c>
      <c r="B21" s="20"/>
      <c r="C21" s="19"/>
      <c r="D21" s="38" t="s">
        <v>30</v>
      </c>
      <c r="E21" s="21" t="s">
        <v>36</v>
      </c>
      <c r="F21" s="183" t="s">
        <v>277</v>
      </c>
      <c r="G21" s="33" t="s">
        <v>42</v>
      </c>
      <c r="H21" s="31" t="s">
        <v>37</v>
      </c>
      <c r="I21" s="22">
        <v>100</v>
      </c>
      <c r="J21" s="23">
        <f t="shared" si="0"/>
        <v>1</v>
      </c>
      <c r="K21" s="22"/>
      <c r="L21" s="23">
        <f t="shared" si="1"/>
        <v>0</v>
      </c>
      <c r="M21" s="24">
        <f t="shared" si="2"/>
        <v>1</v>
      </c>
      <c r="N21" s="32" t="s">
        <v>33</v>
      </c>
      <c r="O21" s="29" t="s">
        <v>28</v>
      </c>
      <c r="P21" s="25">
        <v>600000</v>
      </c>
      <c r="Q21" s="210"/>
    </row>
    <row r="22" spans="1:17" ht="40" x14ac:dyDescent="0.2">
      <c r="A22" s="19" t="s">
        <v>25</v>
      </c>
      <c r="B22" s="20"/>
      <c r="C22" s="19"/>
      <c r="D22" s="38" t="s">
        <v>30</v>
      </c>
      <c r="E22" s="21" t="s">
        <v>36</v>
      </c>
      <c r="F22" s="183" t="s">
        <v>278</v>
      </c>
      <c r="G22" s="33" t="s">
        <v>43</v>
      </c>
      <c r="H22" s="31" t="s">
        <v>32</v>
      </c>
      <c r="I22" s="22">
        <v>100</v>
      </c>
      <c r="J22" s="23">
        <f t="shared" si="0"/>
        <v>1</v>
      </c>
      <c r="K22" s="22"/>
      <c r="L22" s="23">
        <f t="shared" si="1"/>
        <v>0</v>
      </c>
      <c r="M22" s="24">
        <f t="shared" si="2"/>
        <v>1</v>
      </c>
      <c r="N22" s="32" t="s">
        <v>33</v>
      </c>
      <c r="O22" s="29" t="s">
        <v>28</v>
      </c>
      <c r="P22" s="25">
        <v>220000</v>
      </c>
      <c r="Q22" s="210"/>
    </row>
    <row r="23" spans="1:17" ht="40" x14ac:dyDescent="0.2">
      <c r="A23" s="19" t="s">
        <v>25</v>
      </c>
      <c r="B23" s="20"/>
      <c r="C23" s="19"/>
      <c r="D23" s="38" t="s">
        <v>30</v>
      </c>
      <c r="E23" s="21" t="s">
        <v>36</v>
      </c>
      <c r="F23" s="183" t="s">
        <v>279</v>
      </c>
      <c r="G23" s="34" t="s">
        <v>44</v>
      </c>
      <c r="H23" s="31" t="s">
        <v>45</v>
      </c>
      <c r="I23" s="22">
        <v>100</v>
      </c>
      <c r="J23" s="23">
        <f t="shared" si="0"/>
        <v>1</v>
      </c>
      <c r="K23" s="22"/>
      <c r="L23" s="23">
        <f t="shared" si="1"/>
        <v>0</v>
      </c>
      <c r="M23" s="24">
        <f t="shared" si="2"/>
        <v>1</v>
      </c>
      <c r="N23" s="32" t="s">
        <v>386</v>
      </c>
      <c r="O23" s="29" t="s">
        <v>28</v>
      </c>
      <c r="P23" s="25">
        <v>930000</v>
      </c>
      <c r="Q23" s="210"/>
    </row>
    <row r="24" spans="1:17" ht="40" x14ac:dyDescent="0.2">
      <c r="A24" s="19" t="s">
        <v>25</v>
      </c>
      <c r="B24" s="20"/>
      <c r="C24" s="19"/>
      <c r="D24" s="38" t="s">
        <v>30</v>
      </c>
      <c r="E24" s="21" t="s">
        <v>36</v>
      </c>
      <c r="F24" s="183" t="s">
        <v>280</v>
      </c>
      <c r="G24" s="34" t="s">
        <v>46</v>
      </c>
      <c r="H24" s="31" t="s">
        <v>45</v>
      </c>
      <c r="I24" s="22">
        <v>100</v>
      </c>
      <c r="J24" s="23">
        <f t="shared" si="0"/>
        <v>1</v>
      </c>
      <c r="K24" s="22"/>
      <c r="L24" s="23">
        <f t="shared" si="1"/>
        <v>0</v>
      </c>
      <c r="M24" s="24">
        <f t="shared" si="2"/>
        <v>1</v>
      </c>
      <c r="N24" s="32" t="s">
        <v>386</v>
      </c>
      <c r="O24" s="29" t="s">
        <v>28</v>
      </c>
      <c r="P24" s="25">
        <v>800000</v>
      </c>
      <c r="Q24" s="210"/>
    </row>
    <row r="25" spans="1:17" ht="30" x14ac:dyDescent="0.2">
      <c r="A25" s="19" t="s">
        <v>25</v>
      </c>
      <c r="B25" s="20"/>
      <c r="C25" s="26"/>
      <c r="D25" s="38" t="s">
        <v>30</v>
      </c>
      <c r="E25" s="21" t="s">
        <v>36</v>
      </c>
      <c r="F25" s="183" t="s">
        <v>281</v>
      </c>
      <c r="G25" s="33" t="s">
        <v>47</v>
      </c>
      <c r="H25" s="31" t="s">
        <v>37</v>
      </c>
      <c r="I25" s="22"/>
      <c r="J25" s="23">
        <f t="shared" si="0"/>
        <v>0</v>
      </c>
      <c r="K25" s="22">
        <v>100</v>
      </c>
      <c r="L25" s="23">
        <f t="shared" si="1"/>
        <v>1</v>
      </c>
      <c r="M25" s="24">
        <f t="shared" si="2"/>
        <v>1</v>
      </c>
      <c r="N25" s="32" t="s">
        <v>386</v>
      </c>
      <c r="O25" s="29" t="s">
        <v>28</v>
      </c>
      <c r="P25" s="25">
        <v>550000</v>
      </c>
      <c r="Q25" s="210"/>
    </row>
    <row r="26" spans="1:17" ht="30" x14ac:dyDescent="0.2">
      <c r="A26" s="19" t="s">
        <v>25</v>
      </c>
      <c r="B26" s="20"/>
      <c r="C26" s="26"/>
      <c r="D26" s="38" t="s">
        <v>30</v>
      </c>
      <c r="E26" s="21" t="s">
        <v>36</v>
      </c>
      <c r="F26" s="183" t="s">
        <v>282</v>
      </c>
      <c r="G26" s="33" t="s">
        <v>48</v>
      </c>
      <c r="H26" s="31" t="s">
        <v>37</v>
      </c>
      <c r="I26" s="22">
        <v>100</v>
      </c>
      <c r="J26" s="23">
        <f t="shared" si="0"/>
        <v>1</v>
      </c>
      <c r="K26" s="22"/>
      <c r="L26" s="23">
        <f t="shared" si="1"/>
        <v>0</v>
      </c>
      <c r="M26" s="24">
        <f t="shared" si="2"/>
        <v>1</v>
      </c>
      <c r="N26" s="32" t="s">
        <v>386</v>
      </c>
      <c r="O26" s="29" t="s">
        <v>28</v>
      </c>
      <c r="P26" s="25"/>
      <c r="Q26" s="210">
        <v>200000</v>
      </c>
    </row>
    <row r="27" spans="1:17" ht="40" x14ac:dyDescent="0.2">
      <c r="A27" s="19" t="s">
        <v>25</v>
      </c>
      <c r="B27" s="20"/>
      <c r="C27" s="26"/>
      <c r="D27" s="38" t="s">
        <v>30</v>
      </c>
      <c r="E27" s="21" t="s">
        <v>36</v>
      </c>
      <c r="F27" s="183" t="s">
        <v>283</v>
      </c>
      <c r="G27" s="33" t="s">
        <v>376</v>
      </c>
      <c r="H27" s="31" t="s">
        <v>37</v>
      </c>
      <c r="I27" s="22">
        <v>100</v>
      </c>
      <c r="J27" s="23">
        <f t="shared" si="0"/>
        <v>1</v>
      </c>
      <c r="K27" s="22"/>
      <c r="L27" s="23">
        <f t="shared" si="1"/>
        <v>0</v>
      </c>
      <c r="M27" s="24">
        <f t="shared" si="2"/>
        <v>1</v>
      </c>
      <c r="N27" s="32" t="s">
        <v>386</v>
      </c>
      <c r="O27" s="29" t="s">
        <v>28</v>
      </c>
      <c r="P27" s="25">
        <v>550000</v>
      </c>
      <c r="Q27" s="210"/>
    </row>
    <row r="28" spans="1:17" ht="40" x14ac:dyDescent="0.2">
      <c r="A28" s="19" t="s">
        <v>25</v>
      </c>
      <c r="B28" s="20"/>
      <c r="C28" s="26"/>
      <c r="D28" s="38" t="s">
        <v>378</v>
      </c>
      <c r="E28" s="21" t="s">
        <v>26</v>
      </c>
      <c r="F28" s="183" t="s">
        <v>284</v>
      </c>
      <c r="G28" s="31" t="s">
        <v>50</v>
      </c>
      <c r="H28" s="31" t="s">
        <v>37</v>
      </c>
      <c r="I28" s="22">
        <v>100</v>
      </c>
      <c r="J28" s="23">
        <f t="shared" si="0"/>
        <v>1</v>
      </c>
      <c r="K28" s="22"/>
      <c r="L28" s="23">
        <f t="shared" si="1"/>
        <v>0</v>
      </c>
      <c r="M28" s="24">
        <f t="shared" si="2"/>
        <v>1</v>
      </c>
      <c r="N28" s="32" t="s">
        <v>51</v>
      </c>
      <c r="O28" s="29" t="s">
        <v>28</v>
      </c>
      <c r="P28" s="25">
        <v>786240</v>
      </c>
      <c r="Q28" s="210"/>
    </row>
    <row r="29" spans="1:17" ht="60" x14ac:dyDescent="0.2">
      <c r="A29" s="19" t="s">
        <v>25</v>
      </c>
      <c r="B29" s="20"/>
      <c r="C29" s="19"/>
      <c r="D29" s="38" t="s">
        <v>378</v>
      </c>
      <c r="E29" s="21" t="s">
        <v>36</v>
      </c>
      <c r="F29" s="183" t="s">
        <v>285</v>
      </c>
      <c r="G29" s="31" t="s">
        <v>52</v>
      </c>
      <c r="H29" s="31" t="s">
        <v>37</v>
      </c>
      <c r="I29" s="22">
        <v>100</v>
      </c>
      <c r="J29" s="23">
        <f t="shared" si="0"/>
        <v>1</v>
      </c>
      <c r="K29" s="22"/>
      <c r="L29" s="23">
        <f t="shared" si="1"/>
        <v>0</v>
      </c>
      <c r="M29" s="24">
        <f t="shared" si="2"/>
        <v>1</v>
      </c>
      <c r="N29" s="31" t="s">
        <v>27</v>
      </c>
      <c r="O29" s="35" t="s">
        <v>28</v>
      </c>
      <c r="P29" s="25">
        <v>750000</v>
      </c>
      <c r="Q29" s="210"/>
    </row>
    <row r="30" spans="1:17" ht="73" x14ac:dyDescent="0.2">
      <c r="A30" s="19" t="s">
        <v>25</v>
      </c>
      <c r="B30" s="20"/>
      <c r="C30" s="26"/>
      <c r="D30" s="38" t="s">
        <v>378</v>
      </c>
      <c r="E30" s="37" t="s">
        <v>36</v>
      </c>
      <c r="F30" s="183" t="s">
        <v>286</v>
      </c>
      <c r="G30" s="36" t="s">
        <v>233</v>
      </c>
      <c r="H30" s="31" t="s">
        <v>53</v>
      </c>
      <c r="I30" s="22">
        <v>100</v>
      </c>
      <c r="J30" s="23">
        <f t="shared" si="0"/>
        <v>1</v>
      </c>
      <c r="K30" s="22"/>
      <c r="L30" s="23">
        <f t="shared" si="1"/>
        <v>0</v>
      </c>
      <c r="M30" s="24">
        <f t="shared" si="2"/>
        <v>1</v>
      </c>
      <c r="N30" s="32" t="s">
        <v>51</v>
      </c>
      <c r="O30" s="29" t="s">
        <v>28</v>
      </c>
      <c r="P30" s="25">
        <v>780000</v>
      </c>
      <c r="Q30" s="210"/>
    </row>
    <row r="31" spans="1:17" ht="50" x14ac:dyDescent="0.2">
      <c r="A31" s="19" t="s">
        <v>25</v>
      </c>
      <c r="B31" s="20"/>
      <c r="C31" s="19"/>
      <c r="D31" s="38" t="s">
        <v>378</v>
      </c>
      <c r="E31" s="21" t="s">
        <v>36</v>
      </c>
      <c r="F31" s="183" t="s">
        <v>287</v>
      </c>
      <c r="G31" s="32" t="s">
        <v>54</v>
      </c>
      <c r="H31" s="31" t="s">
        <v>55</v>
      </c>
      <c r="I31" s="22">
        <v>100</v>
      </c>
      <c r="J31" s="23">
        <f t="shared" si="0"/>
        <v>1</v>
      </c>
      <c r="K31" s="22"/>
      <c r="L31" s="23">
        <f t="shared" si="1"/>
        <v>0</v>
      </c>
      <c r="M31" s="24">
        <f t="shared" si="2"/>
        <v>1</v>
      </c>
      <c r="N31" s="31" t="s">
        <v>56</v>
      </c>
      <c r="O31" s="35" t="s">
        <v>28</v>
      </c>
      <c r="P31" s="25">
        <v>500000</v>
      </c>
      <c r="Q31" s="210"/>
    </row>
    <row r="32" spans="1:17" ht="40" x14ac:dyDescent="0.2">
      <c r="A32" s="19" t="s">
        <v>25</v>
      </c>
      <c r="B32" s="20"/>
      <c r="C32" s="19"/>
      <c r="D32" s="38" t="s">
        <v>378</v>
      </c>
      <c r="E32" s="21" t="s">
        <v>36</v>
      </c>
      <c r="F32" s="183" t="s">
        <v>288</v>
      </c>
      <c r="G32" s="31" t="s">
        <v>57</v>
      </c>
      <c r="H32" s="31" t="s">
        <v>58</v>
      </c>
      <c r="I32" s="22">
        <v>100</v>
      </c>
      <c r="J32" s="23">
        <f t="shared" si="0"/>
        <v>1</v>
      </c>
      <c r="K32" s="22"/>
      <c r="L32" s="23">
        <f t="shared" si="1"/>
        <v>0</v>
      </c>
      <c r="M32" s="24">
        <f t="shared" si="2"/>
        <v>1</v>
      </c>
      <c r="N32" s="32" t="s">
        <v>51</v>
      </c>
      <c r="O32" s="29" t="s">
        <v>28</v>
      </c>
      <c r="P32" s="25">
        <v>100000</v>
      </c>
      <c r="Q32" s="210"/>
    </row>
    <row r="33" spans="1:17" ht="40" x14ac:dyDescent="0.2">
      <c r="A33" s="19" t="s">
        <v>25</v>
      </c>
      <c r="B33" s="20"/>
      <c r="C33" s="19"/>
      <c r="D33" s="38" t="s">
        <v>378</v>
      </c>
      <c r="E33" s="21" t="s">
        <v>36</v>
      </c>
      <c r="F33" s="183" t="s">
        <v>289</v>
      </c>
      <c r="G33" s="31" t="s">
        <v>59</v>
      </c>
      <c r="H33" s="31" t="s">
        <v>37</v>
      </c>
      <c r="I33" s="22">
        <v>100</v>
      </c>
      <c r="J33" s="23">
        <f t="shared" si="0"/>
        <v>1</v>
      </c>
      <c r="K33" s="22"/>
      <c r="L33" s="23">
        <f t="shared" si="1"/>
        <v>0</v>
      </c>
      <c r="M33" s="24">
        <f t="shared" si="2"/>
        <v>1</v>
      </c>
      <c r="N33" s="31" t="s">
        <v>56</v>
      </c>
      <c r="O33" s="35" t="s">
        <v>28</v>
      </c>
      <c r="P33" s="25">
        <v>1250000</v>
      </c>
      <c r="Q33" s="210"/>
    </row>
    <row r="34" spans="1:17" ht="40" x14ac:dyDescent="0.2">
      <c r="A34" s="19" t="s">
        <v>25</v>
      </c>
      <c r="B34" s="20"/>
      <c r="C34" s="19"/>
      <c r="D34" s="38" t="s">
        <v>378</v>
      </c>
      <c r="E34" s="21" t="s">
        <v>36</v>
      </c>
      <c r="F34" s="183" t="s">
        <v>290</v>
      </c>
      <c r="G34" s="31" t="s">
        <v>60</v>
      </c>
      <c r="H34" s="31" t="s">
        <v>53</v>
      </c>
      <c r="I34" s="22">
        <v>100</v>
      </c>
      <c r="J34" s="23">
        <f t="shared" si="0"/>
        <v>1</v>
      </c>
      <c r="K34" s="22"/>
      <c r="L34" s="23">
        <f t="shared" si="1"/>
        <v>0</v>
      </c>
      <c r="M34" s="24">
        <f t="shared" si="2"/>
        <v>1</v>
      </c>
      <c r="N34" s="32" t="s">
        <v>51</v>
      </c>
      <c r="O34" s="29" t="s">
        <v>28</v>
      </c>
      <c r="P34" s="25">
        <v>225000</v>
      </c>
      <c r="Q34" s="210"/>
    </row>
    <row r="35" spans="1:17" ht="40" x14ac:dyDescent="0.2">
      <c r="A35" s="19" t="s">
        <v>25</v>
      </c>
      <c r="B35" s="20"/>
      <c r="C35" s="19"/>
      <c r="D35" s="38" t="s">
        <v>378</v>
      </c>
      <c r="E35" s="21" t="s">
        <v>26</v>
      </c>
      <c r="F35" s="183" t="s">
        <v>291</v>
      </c>
      <c r="G35" s="31" t="s">
        <v>64</v>
      </c>
      <c r="H35" s="31" t="s">
        <v>37</v>
      </c>
      <c r="I35" s="22"/>
      <c r="J35" s="23">
        <f t="shared" si="0"/>
        <v>0</v>
      </c>
      <c r="K35" s="22">
        <v>100</v>
      </c>
      <c r="L35" s="23">
        <f t="shared" si="1"/>
        <v>1</v>
      </c>
      <c r="M35" s="24">
        <f t="shared" si="2"/>
        <v>1</v>
      </c>
      <c r="N35" s="31" t="s">
        <v>27</v>
      </c>
      <c r="O35" s="35" t="s">
        <v>28</v>
      </c>
      <c r="P35" s="25">
        <v>500000</v>
      </c>
      <c r="Q35" s="210"/>
    </row>
    <row r="36" spans="1:17" ht="30" x14ac:dyDescent="0.2">
      <c r="A36" s="19" t="s">
        <v>25</v>
      </c>
      <c r="B36" s="20"/>
      <c r="C36" s="19"/>
      <c r="D36" s="38" t="s">
        <v>65</v>
      </c>
      <c r="E36" s="21" t="s">
        <v>36</v>
      </c>
      <c r="F36" s="183" t="s">
        <v>292</v>
      </c>
      <c r="G36" s="31" t="s">
        <v>66</v>
      </c>
      <c r="H36" s="31" t="s">
        <v>37</v>
      </c>
      <c r="I36" s="22">
        <v>100</v>
      </c>
      <c r="J36" s="23">
        <f t="shared" si="0"/>
        <v>1</v>
      </c>
      <c r="K36" s="22"/>
      <c r="L36" s="23">
        <f t="shared" si="1"/>
        <v>0</v>
      </c>
      <c r="M36" s="24">
        <f t="shared" si="2"/>
        <v>1</v>
      </c>
      <c r="N36" s="38" t="s">
        <v>63</v>
      </c>
      <c r="O36" s="35" t="s">
        <v>28</v>
      </c>
      <c r="P36" s="25">
        <v>7800000</v>
      </c>
      <c r="Q36" s="210"/>
    </row>
    <row r="37" spans="1:17" ht="30" x14ac:dyDescent="0.2">
      <c r="A37" s="19" t="s">
        <v>25</v>
      </c>
      <c r="B37" s="20"/>
      <c r="C37" s="19"/>
      <c r="D37" s="38" t="s">
        <v>65</v>
      </c>
      <c r="E37" s="21" t="s">
        <v>36</v>
      </c>
      <c r="F37" s="183" t="s">
        <v>293</v>
      </c>
      <c r="G37" s="31" t="s">
        <v>67</v>
      </c>
      <c r="H37" s="31" t="s">
        <v>37</v>
      </c>
      <c r="I37" s="22"/>
      <c r="J37" s="23">
        <f t="shared" si="0"/>
        <v>0</v>
      </c>
      <c r="K37" s="22">
        <v>100</v>
      </c>
      <c r="L37" s="23">
        <f t="shared" si="1"/>
        <v>1</v>
      </c>
      <c r="M37" s="24">
        <f t="shared" si="2"/>
        <v>1</v>
      </c>
      <c r="N37" s="38" t="s">
        <v>63</v>
      </c>
      <c r="O37" s="35" t="s">
        <v>28</v>
      </c>
      <c r="P37" s="25"/>
      <c r="Q37" s="210">
        <v>2500000</v>
      </c>
    </row>
    <row r="38" spans="1:17" ht="11" thickBot="1" x14ac:dyDescent="0.25">
      <c r="A38" s="39"/>
      <c r="B38" s="39"/>
      <c r="C38" s="39"/>
      <c r="D38" s="40" t="s">
        <v>68</v>
      </c>
      <c r="E38" s="41"/>
      <c r="F38" s="42"/>
      <c r="G38" s="43"/>
      <c r="H38" s="44"/>
      <c r="I38" s="44"/>
      <c r="J38" s="45">
        <f>SUM(J14:J37)</f>
        <v>20.5</v>
      </c>
      <c r="K38" s="44"/>
      <c r="L38" s="45">
        <f>SUM(L14:L37)</f>
        <v>3.5</v>
      </c>
      <c r="M38" s="46">
        <f>SUM(M14:M37)</f>
        <v>23</v>
      </c>
      <c r="N38" s="44"/>
      <c r="O38" s="43"/>
      <c r="P38" s="47">
        <f>SUM(P14:P37)</f>
        <v>27136240</v>
      </c>
      <c r="Q38" s="115">
        <f>SUM(Q14:Q37)</f>
        <v>3575000</v>
      </c>
    </row>
    <row r="39" spans="1:17" ht="11" thickBot="1" x14ac:dyDescent="0.25">
      <c r="A39" s="48" t="s">
        <v>69</v>
      </c>
      <c r="B39" s="49"/>
      <c r="C39" s="49"/>
      <c r="D39" s="49"/>
      <c r="E39" s="50"/>
      <c r="F39" s="51"/>
      <c r="G39" s="49"/>
      <c r="H39" s="49"/>
      <c r="I39" s="49"/>
      <c r="J39" s="52">
        <f>IF(OR(J38=0),0,J38/M38)</f>
        <v>0.89130434782608692</v>
      </c>
      <c r="K39" s="49"/>
      <c r="L39" s="52">
        <f>IF(OR(L38=0),0,L38/M38)</f>
        <v>0.15217391304347827</v>
      </c>
      <c r="M39" s="52">
        <f>SUM(M14:M37)/M38</f>
        <v>1</v>
      </c>
      <c r="N39" s="49"/>
      <c r="O39" s="49"/>
      <c r="P39" s="49"/>
      <c r="Q39" s="211"/>
    </row>
    <row r="40" spans="1:17" ht="11" thickBot="1" x14ac:dyDescent="0.25">
      <c r="A40" s="53"/>
      <c r="B40" s="54"/>
      <c r="C40" s="54"/>
      <c r="D40" s="55">
        <f>IF(OR([1]RESTRINGIDOP1!B9=0),0,[1]RESTRINGIDOP1!B9/[1]RESTRINGIDOP1!B8)</f>
        <v>0.65714285714285714</v>
      </c>
      <c r="E40" s="54" t="s">
        <v>70</v>
      </c>
      <c r="F40" s="56"/>
      <c r="G40" s="54"/>
      <c r="H40" s="54"/>
      <c r="I40" s="54"/>
      <c r="J40" s="57">
        <f>IF(OR(D40=0),0,([1]RESTRINGIDOP1!C5/[1]RESTRINGIDOP1!B9))</f>
        <v>0.91304347826086951</v>
      </c>
      <c r="K40" s="54"/>
      <c r="L40" s="57">
        <f>IF(OR(D40=0),0,([1]RESTRINGIDOP1!D5/[1]RESTRINGIDOP1!B9))</f>
        <v>8.6956521739130432E-2</v>
      </c>
      <c r="M40" s="57">
        <f>(J40+L40)</f>
        <v>1</v>
      </c>
      <c r="N40" s="54"/>
      <c r="O40" s="54"/>
      <c r="P40" s="54"/>
      <c r="Q40" s="117"/>
    </row>
    <row r="41" spans="1:17" ht="11" thickBot="1" x14ac:dyDescent="0.25">
      <c r="A41" s="58"/>
      <c r="B41" s="59"/>
      <c r="C41" s="59"/>
      <c r="D41" s="60">
        <f>IF(OR([1]RESTRINGIDOP1!B10=0),0,[1]RESTRINGIDOP1!B10/[1]RESTRINGIDOP1!B8)</f>
        <v>0.34285714285714286</v>
      </c>
      <c r="E41" s="59" t="s">
        <v>71</v>
      </c>
      <c r="F41" s="61"/>
      <c r="G41" s="59"/>
      <c r="H41" s="59"/>
      <c r="I41" s="59"/>
      <c r="J41" s="62">
        <f>IF(OR(D41=0),0,([1]RESTRINGIDOP1!F5/[1]RESTRINGIDOP1!B10))</f>
        <v>0.70833333333333337</v>
      </c>
      <c r="K41" s="59"/>
      <c r="L41" s="62">
        <f>IF(OR(D41=0),0,([1]RESTRINGIDOP1!G5/[1]RESTRINGIDOP1!B10))</f>
        <v>0.29166666666666669</v>
      </c>
      <c r="M41" s="62">
        <f>J41+L41</f>
        <v>1</v>
      </c>
      <c r="N41" s="59"/>
      <c r="O41" s="59"/>
      <c r="P41" s="59"/>
      <c r="Q41" s="212"/>
    </row>
    <row r="42" spans="1:17" ht="11" thickBot="1" x14ac:dyDescent="0.25">
      <c r="A42" s="53"/>
      <c r="B42" s="54"/>
      <c r="C42" s="54"/>
      <c r="D42" s="63">
        <f>M38</f>
        <v>23</v>
      </c>
      <c r="E42" s="54" t="s">
        <v>72</v>
      </c>
      <c r="F42" s="56"/>
      <c r="G42" s="54"/>
      <c r="H42" s="54"/>
      <c r="I42" s="54"/>
      <c r="J42" s="55"/>
      <c r="K42" s="54"/>
      <c r="L42" s="55"/>
      <c r="M42" s="55"/>
      <c r="N42" s="54"/>
      <c r="O42" s="54"/>
      <c r="P42" s="54"/>
      <c r="Q42" s="117"/>
    </row>
  </sheetData>
  <autoFilter ref="A11:Q42" xr:uid="{BA4BED78-4624-4E49-AF69-8CACB8AD7B0D}">
    <filterColumn colId="4" showButton="0"/>
    <filterColumn colId="5" showButton="0"/>
    <filterColumn colId="8" showButton="0"/>
    <filterColumn colId="9" showButton="0"/>
    <filterColumn colId="10" showButton="0"/>
    <filterColumn colId="11" showButton="0"/>
    <filterColumn colId="15" showButton="0"/>
  </autoFilter>
  <mergeCells count="20">
    <mergeCell ref="A11:A12"/>
    <mergeCell ref="B11:B13"/>
    <mergeCell ref="C11:C13"/>
    <mergeCell ref="D11:D13"/>
    <mergeCell ref="E11:G12"/>
    <mergeCell ref="A3:H3"/>
    <mergeCell ref="A5:H5"/>
    <mergeCell ref="A7:Q7"/>
    <mergeCell ref="A8:Q8"/>
    <mergeCell ref="D10:Q10"/>
    <mergeCell ref="H11:H13"/>
    <mergeCell ref="I11:M11"/>
    <mergeCell ref="N11:N13"/>
    <mergeCell ref="O11:O13"/>
    <mergeCell ref="P11:Q11"/>
    <mergeCell ref="I12:I13"/>
    <mergeCell ref="K12:K13"/>
    <mergeCell ref="M12:M13"/>
    <mergeCell ref="P12:P13"/>
    <mergeCell ref="Q12:Q13"/>
  </mergeCells>
  <dataValidations count="4">
    <dataValidation type="list" allowBlank="1" showInputMessage="1" showErrorMessage="1" sqref="E36:E37" xr:uid="{00000000-0002-0000-0100-000000000000}">
      <formula1>$A$33:$A$34</formula1>
    </dataValidation>
    <dataValidation type="list" allowBlank="1" showInputMessage="1" showErrorMessage="1" sqref="E14:E35" xr:uid="{00000000-0002-0000-0100-000003000000}">
      <formula1>$A$44:$A$45</formula1>
    </dataValidation>
    <dataValidation type="list" allowBlank="1" showInputMessage="1" showErrorMessage="1" sqref="O14:O37" xr:uid="{00000000-0002-0000-0100-000002000000}">
      <formula1>$A$46:$A$49</formula1>
    </dataValidation>
    <dataValidation type="list" errorStyle="information" allowBlank="1" showInputMessage="1" showErrorMessage="1" error="Tiene que seleccionar el área estratégica con la que se vincula el objetivo y la meta que se formula, según datos incorporados en la hoja &quot;Marco General&quot;." prompt="Seleccione una Área estratégica. No dejar en blanco o en &quot;0,0&quot; estos espacios." sqref="A14:A37" xr:uid="{00000000-0002-0000-0100-000001000000}">
      <formula1>$A$50:$A$71</formula1>
    </dataValidation>
  </dataValidations>
  <pageMargins left="0.94" right="0.18" top="0.74803149606299213" bottom="0.74803149606299213" header="0.31496062992125984" footer="0.31496062992125984"/>
  <pageSetup paperSize="9" scale="85"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0"/>
  <sheetViews>
    <sheetView topLeftCell="A39" workbookViewId="0">
      <selection activeCell="E45" sqref="E45"/>
    </sheetView>
  </sheetViews>
  <sheetFormatPr baseColWidth="10" defaultColWidth="11.453125" defaultRowHeight="10.5" x14ac:dyDescent="0.25"/>
  <cols>
    <col min="1" max="1" width="12.54296875" style="6" customWidth="1"/>
    <col min="2" max="3" width="0" style="6" hidden="1" customWidth="1"/>
    <col min="4" max="4" width="20.7265625" style="6" customWidth="1"/>
    <col min="5" max="5" width="8.54296875" style="6" customWidth="1"/>
    <col min="6" max="6" width="5.453125" style="6" customWidth="1"/>
    <col min="7" max="7" width="20.7265625" style="6" customWidth="1"/>
    <col min="8" max="8" width="11.453125" style="6"/>
    <col min="9" max="12" width="6" style="6" customWidth="1"/>
    <col min="13" max="13" width="11.54296875" style="6" hidden="1" customWidth="1"/>
    <col min="14" max="16" width="11.453125" style="6"/>
    <col min="17" max="18" width="13.7265625" style="6" bestFit="1" customWidth="1"/>
    <col min="19" max="16384" width="11.453125" style="6"/>
  </cols>
  <sheetData>
    <row r="1" spans="1:19" x14ac:dyDescent="0.25">
      <c r="A1" s="1" t="str">
        <f>'[1]PROGRAMA I'!A1</f>
        <v>PLAN OPERATIVO ANUAL</v>
      </c>
      <c r="B1" s="1"/>
      <c r="C1" s="1"/>
      <c r="D1" s="2"/>
      <c r="E1" s="2"/>
      <c r="F1" s="3"/>
      <c r="G1" s="2"/>
      <c r="H1" s="2"/>
      <c r="I1" s="4"/>
      <c r="J1" s="4"/>
      <c r="K1" s="5"/>
      <c r="L1" s="5"/>
      <c r="M1" s="5"/>
      <c r="N1" s="4"/>
      <c r="O1" s="4"/>
      <c r="P1" s="4"/>
      <c r="Q1" s="4"/>
      <c r="R1" s="4"/>
    </row>
    <row r="2" spans="1:19" x14ac:dyDescent="0.25">
      <c r="A2" s="1" t="str">
        <f>'[1]PROGRAMA I'!A2</f>
        <v>Municipalidad de Orotina</v>
      </c>
      <c r="B2" s="1"/>
      <c r="C2" s="1"/>
      <c r="D2" s="2"/>
      <c r="E2" s="2"/>
      <c r="F2" s="3"/>
      <c r="G2" s="2"/>
      <c r="H2" s="2"/>
      <c r="I2" s="4"/>
      <c r="J2" s="4"/>
      <c r="K2" s="5"/>
      <c r="L2" s="5"/>
      <c r="M2" s="5"/>
      <c r="N2" s="4"/>
      <c r="O2" s="4"/>
      <c r="P2" s="4"/>
      <c r="Q2" s="4"/>
      <c r="R2" s="4"/>
    </row>
    <row r="3" spans="1:19" x14ac:dyDescent="0.25">
      <c r="A3" s="65">
        <f>'[1]PROGRAMA I'!A3</f>
        <v>2019</v>
      </c>
      <c r="B3" s="65"/>
      <c r="C3" s="65"/>
      <c r="D3" s="4"/>
      <c r="E3" s="4"/>
      <c r="F3" s="95"/>
      <c r="G3" s="4"/>
      <c r="H3" s="4"/>
      <c r="I3" s="4"/>
      <c r="J3" s="4"/>
      <c r="K3" s="5"/>
      <c r="L3" s="5"/>
      <c r="M3" s="5"/>
      <c r="N3" s="4"/>
      <c r="O3" s="4"/>
      <c r="P3" s="4"/>
      <c r="Q3" s="4"/>
      <c r="R3" s="4"/>
    </row>
    <row r="4" spans="1:19" x14ac:dyDescent="0.25">
      <c r="A4" s="10" t="s">
        <v>1</v>
      </c>
      <c r="B4" s="10"/>
      <c r="C4" s="10"/>
      <c r="D4" s="10"/>
      <c r="E4" s="10"/>
      <c r="F4" s="11"/>
      <c r="G4" s="10"/>
      <c r="H4" s="10"/>
      <c r="I4" s="4"/>
      <c r="J4" s="4"/>
      <c r="K4" s="5"/>
      <c r="L4" s="5"/>
      <c r="M4" s="5"/>
      <c r="N4" s="4"/>
      <c r="O4" s="4"/>
      <c r="P4" s="4"/>
      <c r="Q4" s="4"/>
      <c r="R4" s="4"/>
    </row>
    <row r="5" spans="1:19" x14ac:dyDescent="0.25">
      <c r="A5" s="267" t="s">
        <v>230</v>
      </c>
      <c r="B5" s="267"/>
      <c r="C5" s="267"/>
      <c r="D5" s="267"/>
      <c r="E5" s="267"/>
      <c r="F5" s="267"/>
      <c r="G5" s="267"/>
      <c r="H5" s="267"/>
      <c r="I5" s="8"/>
      <c r="J5" s="8"/>
      <c r="K5" s="4"/>
      <c r="L5" s="9"/>
      <c r="M5" s="9"/>
      <c r="N5" s="8"/>
      <c r="O5" s="8"/>
      <c r="P5" s="8"/>
      <c r="Q5" s="8"/>
      <c r="R5" s="8"/>
    </row>
    <row r="6" spans="1:19" x14ac:dyDescent="0.25">
      <c r="A6" s="96"/>
      <c r="B6" s="96"/>
      <c r="C6" s="96"/>
      <c r="D6" s="96"/>
      <c r="E6" s="96"/>
      <c r="F6" s="97"/>
      <c r="G6" s="96"/>
      <c r="H6" s="96"/>
      <c r="I6" s="8"/>
      <c r="J6" s="8"/>
      <c r="K6" s="9"/>
      <c r="L6" s="9"/>
      <c r="M6" s="9"/>
      <c r="N6" s="8"/>
      <c r="O6" s="8"/>
      <c r="P6" s="8"/>
      <c r="Q6" s="8"/>
      <c r="R6" s="8"/>
    </row>
    <row r="7" spans="1:19" x14ac:dyDescent="0.25">
      <c r="A7" s="66" t="s">
        <v>231</v>
      </c>
      <c r="B7" s="66"/>
      <c r="C7" s="66"/>
      <c r="D7" s="66"/>
      <c r="E7" s="66"/>
      <c r="F7" s="7"/>
      <c r="G7" s="66"/>
      <c r="H7" s="66"/>
      <c r="I7" s="66"/>
      <c r="J7" s="66"/>
      <c r="K7" s="98"/>
      <c r="L7" s="98"/>
      <c r="M7" s="98"/>
      <c r="N7" s="66"/>
      <c r="O7" s="66"/>
      <c r="P7" s="66"/>
      <c r="Q7" s="66"/>
      <c r="R7" s="66"/>
    </row>
    <row r="8" spans="1:19" x14ac:dyDescent="0.25">
      <c r="A8" s="66"/>
      <c r="B8" s="66"/>
      <c r="C8" s="66"/>
      <c r="D8" s="66"/>
      <c r="E8" s="66"/>
      <c r="F8" s="7"/>
      <c r="G8" s="66"/>
      <c r="H8" s="66"/>
      <c r="I8" s="66"/>
      <c r="J8" s="66"/>
      <c r="K8" s="98"/>
      <c r="L8" s="98"/>
      <c r="M8" s="98"/>
      <c r="N8" s="66"/>
      <c r="O8" s="66"/>
      <c r="P8" s="66"/>
      <c r="Q8" s="66"/>
      <c r="R8" s="66"/>
    </row>
    <row r="9" spans="1:19" x14ac:dyDescent="0.25">
      <c r="A9" s="66" t="s">
        <v>232</v>
      </c>
      <c r="B9" s="66"/>
      <c r="C9" s="66"/>
      <c r="D9" s="66"/>
      <c r="E9" s="66"/>
      <c r="F9" s="7"/>
      <c r="G9" s="66"/>
      <c r="H9" s="66"/>
      <c r="I9" s="66"/>
      <c r="J9" s="66"/>
      <c r="K9" s="98"/>
      <c r="L9" s="98"/>
      <c r="M9" s="98"/>
      <c r="N9" s="66"/>
      <c r="O9" s="66"/>
      <c r="P9" s="66"/>
      <c r="Q9" s="66"/>
      <c r="R9" s="66"/>
    </row>
    <row r="10" spans="1:19" ht="11" thickBot="1" x14ac:dyDescent="0.3">
      <c r="A10" s="67"/>
      <c r="B10" s="67"/>
      <c r="C10" s="67"/>
      <c r="D10" s="67"/>
      <c r="E10" s="67"/>
      <c r="F10" s="3"/>
      <c r="G10" s="67"/>
      <c r="H10" s="67"/>
      <c r="I10" s="67"/>
      <c r="J10" s="67"/>
      <c r="K10" s="68"/>
      <c r="L10" s="68"/>
      <c r="M10" s="68"/>
      <c r="N10" s="67"/>
      <c r="O10" s="67"/>
      <c r="P10" s="67"/>
      <c r="Q10" s="67"/>
      <c r="R10" s="67"/>
    </row>
    <row r="11" spans="1:19" ht="21" customHeight="1" thickBot="1" x14ac:dyDescent="0.3">
      <c r="A11" s="12" t="s">
        <v>2</v>
      </c>
      <c r="B11" s="99"/>
      <c r="C11" s="99"/>
      <c r="D11" s="268" t="s">
        <v>76</v>
      </c>
      <c r="E11" s="249"/>
      <c r="F11" s="249"/>
      <c r="G11" s="249"/>
      <c r="H11" s="249"/>
      <c r="I11" s="249"/>
      <c r="J11" s="249"/>
      <c r="K11" s="249"/>
      <c r="L11" s="249"/>
      <c r="M11" s="249"/>
      <c r="N11" s="249"/>
      <c r="O11" s="249"/>
      <c r="P11" s="249"/>
      <c r="Q11" s="249"/>
      <c r="R11" s="250"/>
    </row>
    <row r="12" spans="1:19" ht="21" customHeight="1" thickBot="1" x14ac:dyDescent="0.3">
      <c r="A12" s="251" t="s">
        <v>4</v>
      </c>
      <c r="B12" s="251" t="s">
        <v>5</v>
      </c>
      <c r="C12" s="251" t="s">
        <v>6</v>
      </c>
      <c r="D12" s="233" t="s">
        <v>7</v>
      </c>
      <c r="E12" s="259" t="s">
        <v>8</v>
      </c>
      <c r="F12" s="260"/>
      <c r="G12" s="261"/>
      <c r="H12" s="227" t="s">
        <v>9</v>
      </c>
      <c r="I12" s="230" t="s">
        <v>10</v>
      </c>
      <c r="J12" s="231"/>
      <c r="K12" s="231"/>
      <c r="L12" s="231"/>
      <c r="M12" s="232"/>
      <c r="N12" s="233" t="s">
        <v>11</v>
      </c>
      <c r="O12" s="233" t="s">
        <v>77</v>
      </c>
      <c r="P12" s="100"/>
      <c r="Q12" s="236" t="s">
        <v>13</v>
      </c>
      <c r="R12" s="237"/>
    </row>
    <row r="13" spans="1:19" ht="19.5" customHeight="1" thickBot="1" x14ac:dyDescent="0.3">
      <c r="A13" s="252"/>
      <c r="B13" s="256"/>
      <c r="C13" s="256"/>
      <c r="D13" s="234"/>
      <c r="E13" s="262"/>
      <c r="F13" s="263"/>
      <c r="G13" s="264"/>
      <c r="H13" s="228"/>
      <c r="I13" s="238" t="s">
        <v>78</v>
      </c>
      <c r="J13" s="13" t="s">
        <v>15</v>
      </c>
      <c r="K13" s="238" t="s">
        <v>79</v>
      </c>
      <c r="L13" s="13" t="s">
        <v>15</v>
      </c>
      <c r="M13" s="240" t="s">
        <v>17</v>
      </c>
      <c r="N13" s="234"/>
      <c r="O13" s="234"/>
      <c r="P13" s="101" t="s">
        <v>80</v>
      </c>
      <c r="Q13" s="233" t="s">
        <v>18</v>
      </c>
      <c r="R13" s="233" t="s">
        <v>19</v>
      </c>
    </row>
    <row r="14" spans="1:19" ht="24.75" customHeight="1" x14ac:dyDescent="0.25">
      <c r="A14" s="14" t="s">
        <v>20</v>
      </c>
      <c r="B14" s="269"/>
      <c r="C14" s="269"/>
      <c r="D14" s="234"/>
      <c r="E14" s="102" t="s">
        <v>21</v>
      </c>
      <c r="F14" s="103" t="s">
        <v>22</v>
      </c>
      <c r="G14" s="104" t="s">
        <v>23</v>
      </c>
      <c r="H14" s="228"/>
      <c r="I14" s="265" t="s">
        <v>24</v>
      </c>
      <c r="J14" s="105"/>
      <c r="K14" s="265" t="s">
        <v>24</v>
      </c>
      <c r="L14" s="105"/>
      <c r="M14" s="266"/>
      <c r="N14" s="234"/>
      <c r="O14" s="234"/>
      <c r="P14" s="114" t="s">
        <v>81</v>
      </c>
      <c r="Q14" s="234"/>
      <c r="R14" s="234"/>
    </row>
    <row r="15" spans="1:19" ht="40" x14ac:dyDescent="0.25">
      <c r="A15" s="73" t="s">
        <v>105</v>
      </c>
      <c r="B15" s="78"/>
      <c r="C15" s="78"/>
      <c r="D15" s="108" t="s">
        <v>106</v>
      </c>
      <c r="E15" s="106" t="s">
        <v>36</v>
      </c>
      <c r="F15" s="193" t="s">
        <v>325</v>
      </c>
      <c r="G15" s="80" t="s">
        <v>107</v>
      </c>
      <c r="H15" s="31" t="s">
        <v>108</v>
      </c>
      <c r="I15" s="22">
        <v>50</v>
      </c>
      <c r="J15" s="23">
        <f t="shared" ref="J15" si="0">IF(OR(I15=0),0,(I15/(I15+K15)))</f>
        <v>0.5</v>
      </c>
      <c r="K15" s="22">
        <v>50</v>
      </c>
      <c r="L15" s="23">
        <f t="shared" ref="L15" si="1">IF(OR(K15=0),0,(K15/(I15+K15)))</f>
        <v>0.5</v>
      </c>
      <c r="M15" s="107"/>
      <c r="N15" s="31" t="s">
        <v>98</v>
      </c>
      <c r="O15" s="31" t="s">
        <v>109</v>
      </c>
      <c r="P15" s="31" t="s">
        <v>110</v>
      </c>
      <c r="Q15" s="77">
        <f>2734974.95/2</f>
        <v>1367487.4750000001</v>
      </c>
      <c r="R15" s="81">
        <f>2734974.95/2</f>
        <v>1367487.4750000001</v>
      </c>
      <c r="S15" s="163">
        <f t="shared" ref="S15" si="2">+R15+Q15</f>
        <v>2734974.95</v>
      </c>
    </row>
    <row r="16" spans="1:19" ht="52.5" x14ac:dyDescent="0.25">
      <c r="A16" s="73" t="s">
        <v>25</v>
      </c>
      <c r="B16" s="78"/>
      <c r="C16" s="78"/>
      <c r="D16" s="27" t="s">
        <v>49</v>
      </c>
      <c r="E16" s="78" t="s">
        <v>36</v>
      </c>
      <c r="F16" s="193" t="s">
        <v>294</v>
      </c>
      <c r="G16" s="80" t="s">
        <v>90</v>
      </c>
      <c r="H16" s="31" t="s">
        <v>37</v>
      </c>
      <c r="I16" s="22">
        <v>100</v>
      </c>
      <c r="J16" s="23">
        <f t="shared" ref="J16:J45" si="3">IF(OR(I16=0),0,(I16/(I16+K16)))</f>
        <v>1</v>
      </c>
      <c r="K16" s="22"/>
      <c r="L16" s="23">
        <f t="shared" ref="L16:L45" si="4">IF(OR(K16=0),0,(K16/(I16+K16)))</f>
        <v>0</v>
      </c>
      <c r="M16" s="107">
        <f t="shared" ref="M16:M45" si="5">J16+L16</f>
        <v>1</v>
      </c>
      <c r="N16" s="31" t="s">
        <v>51</v>
      </c>
      <c r="O16" s="31" t="s">
        <v>91</v>
      </c>
      <c r="P16" s="31"/>
      <c r="Q16" s="77">
        <v>250000</v>
      </c>
      <c r="R16" s="81"/>
      <c r="S16" s="163">
        <f t="shared" ref="S16:S50" si="6">+R16+Q16</f>
        <v>250000</v>
      </c>
    </row>
    <row r="17" spans="1:19" ht="52.5" x14ac:dyDescent="0.25">
      <c r="A17" s="73" t="s">
        <v>25</v>
      </c>
      <c r="B17" s="78"/>
      <c r="C17" s="78"/>
      <c r="D17" s="27" t="s">
        <v>49</v>
      </c>
      <c r="E17" s="78" t="s">
        <v>36</v>
      </c>
      <c r="F17" s="193" t="s">
        <v>295</v>
      </c>
      <c r="G17" s="80" t="s">
        <v>92</v>
      </c>
      <c r="H17" s="31" t="s">
        <v>37</v>
      </c>
      <c r="I17" s="22"/>
      <c r="J17" s="23">
        <f t="shared" si="3"/>
        <v>0</v>
      </c>
      <c r="K17" s="22">
        <v>100</v>
      </c>
      <c r="L17" s="23">
        <f t="shared" si="4"/>
        <v>1</v>
      </c>
      <c r="M17" s="107">
        <f t="shared" si="5"/>
        <v>1</v>
      </c>
      <c r="N17" s="31" t="s">
        <v>51</v>
      </c>
      <c r="O17" s="31" t="s">
        <v>91</v>
      </c>
      <c r="P17" s="31"/>
      <c r="Q17" s="77"/>
      <c r="R17" s="81">
        <v>136978.20000000001</v>
      </c>
      <c r="S17" s="163">
        <f t="shared" si="6"/>
        <v>136978.20000000001</v>
      </c>
    </row>
    <row r="18" spans="1:19" ht="52.5" x14ac:dyDescent="0.25">
      <c r="A18" s="73" t="s">
        <v>25</v>
      </c>
      <c r="B18" s="78"/>
      <c r="C18" s="78"/>
      <c r="D18" s="27" t="s">
        <v>49</v>
      </c>
      <c r="E18" s="78" t="s">
        <v>36</v>
      </c>
      <c r="F18" s="193" t="s">
        <v>297</v>
      </c>
      <c r="G18" s="80" t="s">
        <v>93</v>
      </c>
      <c r="H18" s="31" t="s">
        <v>37</v>
      </c>
      <c r="I18" s="22"/>
      <c r="J18" s="23">
        <f t="shared" si="3"/>
        <v>0</v>
      </c>
      <c r="K18" s="22">
        <v>100</v>
      </c>
      <c r="L18" s="23">
        <f t="shared" si="4"/>
        <v>1</v>
      </c>
      <c r="M18" s="107">
        <f t="shared" si="5"/>
        <v>1</v>
      </c>
      <c r="N18" s="31" t="s">
        <v>51</v>
      </c>
      <c r="O18" s="31" t="s">
        <v>91</v>
      </c>
      <c r="P18" s="31"/>
      <c r="Q18" s="77"/>
      <c r="R18" s="81">
        <v>725000</v>
      </c>
      <c r="S18" s="163">
        <f>+R18+Q18</f>
        <v>725000</v>
      </c>
    </row>
    <row r="19" spans="1:19" ht="52.5" x14ac:dyDescent="0.25">
      <c r="A19" s="73" t="s">
        <v>25</v>
      </c>
      <c r="B19" s="78"/>
      <c r="C19" s="78"/>
      <c r="D19" s="64" t="s">
        <v>111</v>
      </c>
      <c r="E19" s="78" t="s">
        <v>26</v>
      </c>
      <c r="F19" s="193" t="s">
        <v>296</v>
      </c>
      <c r="G19" s="80" t="s">
        <v>112</v>
      </c>
      <c r="H19" s="31" t="s">
        <v>83</v>
      </c>
      <c r="I19" s="22">
        <v>50</v>
      </c>
      <c r="J19" s="23">
        <f t="shared" si="3"/>
        <v>0.5</v>
      </c>
      <c r="K19" s="22">
        <v>50</v>
      </c>
      <c r="L19" s="23">
        <f t="shared" si="4"/>
        <v>0.5</v>
      </c>
      <c r="M19" s="107"/>
      <c r="N19" s="27" t="s">
        <v>27</v>
      </c>
      <c r="O19" s="31" t="s">
        <v>113</v>
      </c>
      <c r="P19" s="31" t="s">
        <v>110</v>
      </c>
      <c r="Q19" s="83">
        <f>48431936.82/2</f>
        <v>24215968.41</v>
      </c>
      <c r="R19" s="82">
        <f>48431936.82/2</f>
        <v>24215968.41</v>
      </c>
      <c r="S19" s="163">
        <f>+R19+Q19</f>
        <v>48431936.82</v>
      </c>
    </row>
    <row r="20" spans="1:19" ht="30" x14ac:dyDescent="0.25">
      <c r="A20" s="73" t="s">
        <v>94</v>
      </c>
      <c r="B20" s="78"/>
      <c r="C20" s="78"/>
      <c r="D20" s="27" t="s">
        <v>95</v>
      </c>
      <c r="E20" s="78" t="s">
        <v>26</v>
      </c>
      <c r="F20" s="193" t="s">
        <v>298</v>
      </c>
      <c r="G20" s="80" t="s">
        <v>96</v>
      </c>
      <c r="H20" s="31" t="s">
        <v>97</v>
      </c>
      <c r="I20" s="22">
        <v>50</v>
      </c>
      <c r="J20" s="23">
        <f t="shared" si="3"/>
        <v>0.5</v>
      </c>
      <c r="K20" s="22">
        <v>50</v>
      </c>
      <c r="L20" s="23">
        <f t="shared" si="4"/>
        <v>0.5</v>
      </c>
      <c r="M20" s="107">
        <f t="shared" si="5"/>
        <v>1</v>
      </c>
      <c r="N20" s="31" t="s">
        <v>98</v>
      </c>
      <c r="O20" s="31" t="s">
        <v>99</v>
      </c>
      <c r="P20" s="31"/>
      <c r="Q20" s="77">
        <v>750000</v>
      </c>
      <c r="R20" s="81">
        <v>750000</v>
      </c>
      <c r="S20" s="163">
        <f t="shared" si="6"/>
        <v>1500000</v>
      </c>
    </row>
    <row r="21" spans="1:19" ht="50" x14ac:dyDescent="0.25">
      <c r="A21" s="73" t="s">
        <v>100</v>
      </c>
      <c r="B21" s="78"/>
      <c r="C21" s="78"/>
      <c r="D21" s="27" t="s">
        <v>101</v>
      </c>
      <c r="E21" s="78" t="s">
        <v>36</v>
      </c>
      <c r="F21" s="193" t="s">
        <v>299</v>
      </c>
      <c r="G21" s="80" t="s">
        <v>102</v>
      </c>
      <c r="H21" s="31" t="s">
        <v>37</v>
      </c>
      <c r="I21" s="22">
        <v>50</v>
      </c>
      <c r="J21" s="23">
        <f t="shared" si="3"/>
        <v>0.5</v>
      </c>
      <c r="K21" s="22">
        <v>50</v>
      </c>
      <c r="L21" s="23">
        <f t="shared" si="4"/>
        <v>0.5</v>
      </c>
      <c r="M21" s="107">
        <f t="shared" si="5"/>
        <v>1</v>
      </c>
      <c r="N21" s="31" t="s">
        <v>103</v>
      </c>
      <c r="O21" s="64" t="s">
        <v>104</v>
      </c>
      <c r="P21" s="31"/>
      <c r="Q21" s="77">
        <f>4102683.59/2</f>
        <v>2051341.7949999999</v>
      </c>
      <c r="R21" s="81">
        <f>4102683.59/2</f>
        <v>2051341.7949999999</v>
      </c>
      <c r="S21" s="163">
        <f t="shared" si="6"/>
        <v>4102683.59</v>
      </c>
    </row>
    <row r="22" spans="1:19" ht="42" x14ac:dyDescent="0.25">
      <c r="A22" s="78" t="s">
        <v>141</v>
      </c>
      <c r="B22" s="78"/>
      <c r="C22" s="78"/>
      <c r="D22" s="64" t="s">
        <v>118</v>
      </c>
      <c r="E22" s="78" t="s">
        <v>36</v>
      </c>
      <c r="F22" s="193" t="s">
        <v>300</v>
      </c>
      <c r="G22" s="80" t="s">
        <v>119</v>
      </c>
      <c r="H22" s="31" t="s">
        <v>120</v>
      </c>
      <c r="I22" s="79">
        <v>50</v>
      </c>
      <c r="J22" s="23">
        <f t="shared" si="3"/>
        <v>0.5</v>
      </c>
      <c r="K22" s="22">
        <v>50</v>
      </c>
      <c r="L22" s="23">
        <f t="shared" si="4"/>
        <v>0.5</v>
      </c>
      <c r="M22" s="107">
        <f t="shared" si="5"/>
        <v>1</v>
      </c>
      <c r="N22" s="27" t="s">
        <v>121</v>
      </c>
      <c r="O22" s="31" t="s">
        <v>122</v>
      </c>
      <c r="P22" s="31" t="s">
        <v>110</v>
      </c>
      <c r="Q22" s="77">
        <v>750000</v>
      </c>
      <c r="R22" s="81">
        <v>750000</v>
      </c>
      <c r="S22" s="163">
        <f t="shared" si="6"/>
        <v>1500000</v>
      </c>
    </row>
    <row r="23" spans="1:19" ht="50" x14ac:dyDescent="0.25">
      <c r="A23" s="73" t="s">
        <v>82</v>
      </c>
      <c r="B23" s="78"/>
      <c r="C23" s="78"/>
      <c r="D23" s="80" t="s">
        <v>234</v>
      </c>
      <c r="E23" s="78" t="s">
        <v>26</v>
      </c>
      <c r="F23" s="193" t="s">
        <v>301</v>
      </c>
      <c r="G23" s="80" t="s">
        <v>235</v>
      </c>
      <c r="H23" s="64" t="s">
        <v>236</v>
      </c>
      <c r="I23" s="22">
        <v>50</v>
      </c>
      <c r="J23" s="23">
        <f t="shared" si="3"/>
        <v>0.5</v>
      </c>
      <c r="K23" s="22">
        <v>50</v>
      </c>
      <c r="L23" s="23">
        <f t="shared" si="4"/>
        <v>0.5</v>
      </c>
      <c r="M23" s="107">
        <f t="shared" si="5"/>
        <v>1</v>
      </c>
      <c r="N23" s="64" t="s">
        <v>237</v>
      </c>
      <c r="O23" s="31" t="s">
        <v>89</v>
      </c>
      <c r="P23" s="31" t="s">
        <v>110</v>
      </c>
      <c r="Q23" s="77">
        <v>90239582.870000005</v>
      </c>
      <c r="R23" s="77">
        <v>90239582.870000005</v>
      </c>
      <c r="S23" s="163">
        <f t="shared" si="6"/>
        <v>180479165.74000001</v>
      </c>
    </row>
    <row r="24" spans="1:19" ht="63" x14ac:dyDescent="0.25">
      <c r="A24" s="73" t="s">
        <v>25</v>
      </c>
      <c r="B24" s="78"/>
      <c r="C24" s="78"/>
      <c r="D24" s="64" t="s">
        <v>114</v>
      </c>
      <c r="E24" s="78" t="s">
        <v>26</v>
      </c>
      <c r="F24" s="193" t="s">
        <v>302</v>
      </c>
      <c r="G24" s="80" t="s">
        <v>115</v>
      </c>
      <c r="H24" s="64" t="s">
        <v>83</v>
      </c>
      <c r="I24" s="22">
        <v>50</v>
      </c>
      <c r="J24" s="23"/>
      <c r="K24" s="22">
        <v>50</v>
      </c>
      <c r="L24" s="23"/>
      <c r="M24" s="107"/>
      <c r="N24" s="27" t="s">
        <v>27</v>
      </c>
      <c r="O24" s="31" t="s">
        <v>116</v>
      </c>
      <c r="P24" s="31" t="s">
        <v>110</v>
      </c>
      <c r="Q24" s="77">
        <f>65527326.46/2</f>
        <v>32763663.23</v>
      </c>
      <c r="R24" s="81">
        <f>65527326.46/2</f>
        <v>32763663.23</v>
      </c>
      <c r="S24" s="163">
        <f t="shared" si="6"/>
        <v>65527326.460000001</v>
      </c>
    </row>
    <row r="25" spans="1:19" ht="42" x14ac:dyDescent="0.25">
      <c r="A25" s="73" t="s">
        <v>117</v>
      </c>
      <c r="B25" s="78"/>
      <c r="C25" s="78"/>
      <c r="D25" s="64" t="s">
        <v>123</v>
      </c>
      <c r="E25" s="78" t="s">
        <v>36</v>
      </c>
      <c r="F25" s="193" t="s">
        <v>303</v>
      </c>
      <c r="G25" s="80" t="s">
        <v>125</v>
      </c>
      <c r="H25" s="31" t="s">
        <v>120</v>
      </c>
      <c r="I25" s="22"/>
      <c r="J25" s="23">
        <f t="shared" si="3"/>
        <v>0</v>
      </c>
      <c r="K25" s="22">
        <v>100</v>
      </c>
      <c r="L25" s="23">
        <f t="shared" si="4"/>
        <v>1</v>
      </c>
      <c r="M25" s="107">
        <f>J25+L25</f>
        <v>1</v>
      </c>
      <c r="N25" s="27" t="s">
        <v>121</v>
      </c>
      <c r="O25" s="31" t="s">
        <v>124</v>
      </c>
      <c r="P25" s="80" t="s">
        <v>126</v>
      </c>
      <c r="Q25" s="77"/>
      <c r="R25" s="81">
        <v>1200000</v>
      </c>
      <c r="S25" s="163">
        <f t="shared" si="6"/>
        <v>1200000</v>
      </c>
    </row>
    <row r="26" spans="1:19" ht="42" x14ac:dyDescent="0.25">
      <c r="A26" s="73" t="s">
        <v>117</v>
      </c>
      <c r="B26" s="78"/>
      <c r="C26" s="78"/>
      <c r="D26" s="64" t="s">
        <v>123</v>
      </c>
      <c r="E26" s="78" t="s">
        <v>36</v>
      </c>
      <c r="F26" s="193" t="s">
        <v>304</v>
      </c>
      <c r="G26" s="80" t="s">
        <v>127</v>
      </c>
      <c r="H26" s="31" t="s">
        <v>120</v>
      </c>
      <c r="I26" s="22"/>
      <c r="J26" s="23">
        <f t="shared" si="3"/>
        <v>0</v>
      </c>
      <c r="K26" s="22">
        <v>100</v>
      </c>
      <c r="L26" s="23">
        <f t="shared" si="4"/>
        <v>1</v>
      </c>
      <c r="M26" s="107">
        <f>J26+L26</f>
        <v>1</v>
      </c>
      <c r="N26" s="27" t="s">
        <v>121</v>
      </c>
      <c r="O26" s="31" t="s">
        <v>124</v>
      </c>
      <c r="P26" s="80" t="s">
        <v>126</v>
      </c>
      <c r="Q26" s="77"/>
      <c r="R26" s="82">
        <v>150000</v>
      </c>
      <c r="S26" s="163">
        <f t="shared" si="6"/>
        <v>150000</v>
      </c>
    </row>
    <row r="27" spans="1:19" ht="42" x14ac:dyDescent="0.25">
      <c r="A27" s="73" t="s">
        <v>117</v>
      </c>
      <c r="B27" s="78"/>
      <c r="C27" s="78"/>
      <c r="D27" s="64" t="s">
        <v>123</v>
      </c>
      <c r="E27" s="78" t="s">
        <v>36</v>
      </c>
      <c r="F27" s="193" t="s">
        <v>305</v>
      </c>
      <c r="G27" s="80" t="s">
        <v>128</v>
      </c>
      <c r="H27" s="31" t="s">
        <v>129</v>
      </c>
      <c r="I27" s="22">
        <v>50</v>
      </c>
      <c r="J27" s="23">
        <f>IF(OR(I27=0),0,(I27/(I27+K27)))</f>
        <v>0.5</v>
      </c>
      <c r="K27" s="22">
        <v>50</v>
      </c>
      <c r="L27" s="23">
        <f t="shared" si="4"/>
        <v>0.5</v>
      </c>
      <c r="M27" s="107">
        <f t="shared" ref="M27:M39" si="7">J27+L27</f>
        <v>1</v>
      </c>
      <c r="N27" s="27" t="s">
        <v>121</v>
      </c>
      <c r="O27" s="31" t="s">
        <v>124</v>
      </c>
      <c r="P27" s="80" t="s">
        <v>126</v>
      </c>
      <c r="Q27" s="77">
        <v>450000</v>
      </c>
      <c r="R27" s="81">
        <v>450000</v>
      </c>
      <c r="S27" s="163">
        <f t="shared" si="6"/>
        <v>900000</v>
      </c>
    </row>
    <row r="28" spans="1:19" ht="42" x14ac:dyDescent="0.25">
      <c r="A28" s="73" t="s">
        <v>117</v>
      </c>
      <c r="B28" s="78"/>
      <c r="C28" s="78"/>
      <c r="D28" s="64" t="s">
        <v>123</v>
      </c>
      <c r="E28" s="78" t="s">
        <v>36</v>
      </c>
      <c r="F28" s="193" t="s">
        <v>306</v>
      </c>
      <c r="G28" s="80" t="s">
        <v>130</v>
      </c>
      <c r="H28" s="31" t="s">
        <v>131</v>
      </c>
      <c r="I28" s="22">
        <v>50</v>
      </c>
      <c r="J28" s="23">
        <f>IF(OR(I28=0),0,(I28/(I28+K28)))</f>
        <v>0.5</v>
      </c>
      <c r="K28" s="22">
        <v>50</v>
      </c>
      <c r="L28" s="23">
        <f t="shared" si="4"/>
        <v>0.5</v>
      </c>
      <c r="M28" s="107">
        <f t="shared" si="7"/>
        <v>1</v>
      </c>
      <c r="N28" s="27" t="s">
        <v>121</v>
      </c>
      <c r="O28" s="31" t="s">
        <v>124</v>
      </c>
      <c r="P28" s="80" t="s">
        <v>126</v>
      </c>
      <c r="Q28" s="77">
        <f>210000/2</f>
        <v>105000</v>
      </c>
      <c r="R28" s="81">
        <f>210000/2</f>
        <v>105000</v>
      </c>
      <c r="S28" s="163">
        <f t="shared" si="6"/>
        <v>210000</v>
      </c>
    </row>
    <row r="29" spans="1:19" ht="50" x14ac:dyDescent="0.25">
      <c r="A29" s="73" t="s">
        <v>117</v>
      </c>
      <c r="B29" s="78"/>
      <c r="C29" s="78"/>
      <c r="D29" s="64" t="s">
        <v>123</v>
      </c>
      <c r="E29" s="78" t="s">
        <v>36</v>
      </c>
      <c r="F29" s="193" t="s">
        <v>307</v>
      </c>
      <c r="G29" s="80" t="s">
        <v>132</v>
      </c>
      <c r="H29" s="31" t="s">
        <v>131</v>
      </c>
      <c r="I29" s="22">
        <v>50</v>
      </c>
      <c r="J29" s="23">
        <f>IF(OR(I29=0),0,(I29/(I29+K29)))</f>
        <v>0.5</v>
      </c>
      <c r="K29" s="22">
        <v>50</v>
      </c>
      <c r="L29" s="23">
        <f t="shared" si="4"/>
        <v>0.5</v>
      </c>
      <c r="M29" s="107">
        <f t="shared" si="7"/>
        <v>1</v>
      </c>
      <c r="N29" s="27" t="s">
        <v>121</v>
      </c>
      <c r="O29" s="31" t="s">
        <v>124</v>
      </c>
      <c r="P29" s="80" t="s">
        <v>126</v>
      </c>
      <c r="Q29" s="77">
        <v>50000</v>
      </c>
      <c r="R29" s="81">
        <v>50000</v>
      </c>
      <c r="S29" s="163">
        <f t="shared" si="6"/>
        <v>100000</v>
      </c>
    </row>
    <row r="30" spans="1:19" ht="70" x14ac:dyDescent="0.25">
      <c r="A30" s="73" t="s">
        <v>117</v>
      </c>
      <c r="B30" s="78"/>
      <c r="C30" s="78"/>
      <c r="D30" s="64" t="s">
        <v>123</v>
      </c>
      <c r="E30" s="78" t="s">
        <v>36</v>
      </c>
      <c r="F30" s="193" t="s">
        <v>308</v>
      </c>
      <c r="G30" s="80" t="s">
        <v>133</v>
      </c>
      <c r="H30" s="31" t="s">
        <v>134</v>
      </c>
      <c r="I30" s="22">
        <v>50</v>
      </c>
      <c r="J30" s="23">
        <f>IF(OR(I30=0),0,(I30/(I30+K30)))</f>
        <v>0.5</v>
      </c>
      <c r="K30" s="22">
        <v>50</v>
      </c>
      <c r="L30" s="23">
        <f t="shared" si="4"/>
        <v>0.5</v>
      </c>
      <c r="M30" s="107">
        <f t="shared" si="7"/>
        <v>1</v>
      </c>
      <c r="N30" s="27" t="s">
        <v>121</v>
      </c>
      <c r="O30" s="31" t="s">
        <v>124</v>
      </c>
      <c r="P30" s="80" t="s">
        <v>126</v>
      </c>
      <c r="Q30" s="77">
        <v>2000000</v>
      </c>
      <c r="R30" s="81">
        <v>2000000</v>
      </c>
      <c r="S30" s="163">
        <f t="shared" si="6"/>
        <v>4000000</v>
      </c>
    </row>
    <row r="31" spans="1:19" ht="42" x14ac:dyDescent="0.25">
      <c r="A31" s="73" t="s">
        <v>117</v>
      </c>
      <c r="B31" s="78"/>
      <c r="C31" s="78"/>
      <c r="D31" s="64" t="s">
        <v>123</v>
      </c>
      <c r="E31" s="78" t="s">
        <v>36</v>
      </c>
      <c r="F31" s="193" t="s">
        <v>309</v>
      </c>
      <c r="G31" s="80" t="s">
        <v>135</v>
      </c>
      <c r="H31" s="31" t="s">
        <v>134</v>
      </c>
      <c r="I31" s="22">
        <v>100</v>
      </c>
      <c r="J31" s="23">
        <f>IF(OR(I31=0),0,(I31/(I31+K31)))</f>
        <v>1</v>
      </c>
      <c r="K31" s="22"/>
      <c r="L31" s="23">
        <f t="shared" si="4"/>
        <v>0</v>
      </c>
      <c r="M31" s="107">
        <f t="shared" si="7"/>
        <v>1</v>
      </c>
      <c r="N31" s="27" t="s">
        <v>121</v>
      </c>
      <c r="O31" s="31" t="s">
        <v>124</v>
      </c>
      <c r="P31" s="80" t="s">
        <v>126</v>
      </c>
      <c r="Q31" s="77">
        <v>200000</v>
      </c>
      <c r="R31" s="81"/>
      <c r="S31" s="163">
        <f t="shared" si="6"/>
        <v>200000</v>
      </c>
    </row>
    <row r="32" spans="1:19" ht="42" x14ac:dyDescent="0.25">
      <c r="A32" s="73" t="s">
        <v>117</v>
      </c>
      <c r="B32" s="78"/>
      <c r="C32" s="78"/>
      <c r="D32" s="64" t="s">
        <v>123</v>
      </c>
      <c r="E32" s="78" t="s">
        <v>36</v>
      </c>
      <c r="F32" s="193" t="s">
        <v>310</v>
      </c>
      <c r="G32" s="80" t="s">
        <v>136</v>
      </c>
      <c r="H32" s="31" t="s">
        <v>134</v>
      </c>
      <c r="I32" s="22">
        <v>50</v>
      </c>
      <c r="J32" s="23">
        <f t="shared" si="3"/>
        <v>0.5</v>
      </c>
      <c r="K32" s="22">
        <v>50</v>
      </c>
      <c r="L32" s="23">
        <f t="shared" si="4"/>
        <v>0.5</v>
      </c>
      <c r="M32" s="107">
        <f t="shared" si="7"/>
        <v>1</v>
      </c>
      <c r="N32" s="27" t="s">
        <v>121</v>
      </c>
      <c r="O32" s="31" t="s">
        <v>124</v>
      </c>
      <c r="P32" s="80" t="s">
        <v>126</v>
      </c>
      <c r="Q32" s="77">
        <v>250000</v>
      </c>
      <c r="R32" s="81">
        <v>250000</v>
      </c>
      <c r="S32" s="163">
        <f t="shared" si="6"/>
        <v>500000</v>
      </c>
    </row>
    <row r="33" spans="1:19" ht="50" x14ac:dyDescent="0.25">
      <c r="A33" s="73" t="s">
        <v>117</v>
      </c>
      <c r="B33" s="78"/>
      <c r="C33" s="78"/>
      <c r="D33" s="64" t="s">
        <v>123</v>
      </c>
      <c r="E33" s="78" t="s">
        <v>36</v>
      </c>
      <c r="F33" s="193" t="s">
        <v>311</v>
      </c>
      <c r="G33" s="80" t="s">
        <v>137</v>
      </c>
      <c r="H33" s="31" t="s">
        <v>134</v>
      </c>
      <c r="I33" s="22">
        <v>50</v>
      </c>
      <c r="J33" s="23">
        <f t="shared" si="3"/>
        <v>0.5</v>
      </c>
      <c r="K33" s="22">
        <v>50</v>
      </c>
      <c r="L33" s="23">
        <f t="shared" si="4"/>
        <v>0.5</v>
      </c>
      <c r="M33" s="107">
        <f t="shared" si="7"/>
        <v>1</v>
      </c>
      <c r="N33" s="27" t="s">
        <v>121</v>
      </c>
      <c r="O33" s="31" t="s">
        <v>124</v>
      </c>
      <c r="P33" s="80" t="s">
        <v>126</v>
      </c>
      <c r="Q33" s="77">
        <v>200000</v>
      </c>
      <c r="R33" s="81">
        <v>200000</v>
      </c>
      <c r="S33" s="163">
        <f t="shared" si="6"/>
        <v>400000</v>
      </c>
    </row>
    <row r="34" spans="1:19" ht="42" x14ac:dyDescent="0.25">
      <c r="A34" s="73" t="s">
        <v>117</v>
      </c>
      <c r="B34" s="78"/>
      <c r="C34" s="78"/>
      <c r="D34" s="64" t="s">
        <v>123</v>
      </c>
      <c r="E34" s="78" t="s">
        <v>36</v>
      </c>
      <c r="F34" s="193" t="s">
        <v>312</v>
      </c>
      <c r="G34" s="80" t="s">
        <v>138</v>
      </c>
      <c r="H34" s="31" t="s">
        <v>139</v>
      </c>
      <c r="I34" s="22">
        <v>50</v>
      </c>
      <c r="J34" s="23">
        <f t="shared" si="3"/>
        <v>0.5</v>
      </c>
      <c r="K34" s="22">
        <v>50</v>
      </c>
      <c r="L34" s="23">
        <f t="shared" si="4"/>
        <v>0.5</v>
      </c>
      <c r="M34" s="107">
        <f t="shared" si="7"/>
        <v>1</v>
      </c>
      <c r="N34" s="27" t="s">
        <v>121</v>
      </c>
      <c r="O34" s="31" t="s">
        <v>124</v>
      </c>
      <c r="P34" s="80" t="s">
        <v>126</v>
      </c>
      <c r="Q34" s="77">
        <v>50000</v>
      </c>
      <c r="R34" s="81">
        <v>50000</v>
      </c>
      <c r="S34" s="163">
        <f t="shared" si="6"/>
        <v>100000</v>
      </c>
    </row>
    <row r="35" spans="1:19" ht="31.5" x14ac:dyDescent="0.25">
      <c r="A35" s="73" t="s">
        <v>82</v>
      </c>
      <c r="B35" s="78"/>
      <c r="C35" s="78"/>
      <c r="D35" s="80" t="s">
        <v>153</v>
      </c>
      <c r="E35" s="78" t="s">
        <v>36</v>
      </c>
      <c r="F35" s="193" t="s">
        <v>313</v>
      </c>
      <c r="G35" s="80" t="s">
        <v>165</v>
      </c>
      <c r="H35" s="31" t="s">
        <v>37</v>
      </c>
      <c r="I35" s="22"/>
      <c r="J35" s="23">
        <f t="shared" si="3"/>
        <v>0</v>
      </c>
      <c r="K35" s="22">
        <v>100</v>
      </c>
      <c r="L35" s="23">
        <f t="shared" si="4"/>
        <v>1</v>
      </c>
      <c r="M35" s="107">
        <f t="shared" si="7"/>
        <v>1</v>
      </c>
      <c r="N35" s="64" t="s">
        <v>84</v>
      </c>
      <c r="O35" s="31" t="s">
        <v>88</v>
      </c>
      <c r="P35" s="31" t="s">
        <v>110</v>
      </c>
      <c r="Q35" s="77"/>
      <c r="R35" s="81">
        <v>6000000</v>
      </c>
      <c r="S35" s="163">
        <f t="shared" si="6"/>
        <v>6000000</v>
      </c>
    </row>
    <row r="36" spans="1:19" ht="31.5" x14ac:dyDescent="0.25">
      <c r="A36" s="73" t="s">
        <v>82</v>
      </c>
      <c r="B36" s="78"/>
      <c r="C36" s="78"/>
      <c r="D36" s="80" t="s">
        <v>153</v>
      </c>
      <c r="E36" s="78" t="s">
        <v>36</v>
      </c>
      <c r="F36" s="193" t="s">
        <v>314</v>
      </c>
      <c r="G36" s="80" t="s">
        <v>160</v>
      </c>
      <c r="H36" s="31" t="s">
        <v>53</v>
      </c>
      <c r="I36" s="22">
        <v>100</v>
      </c>
      <c r="J36" s="23">
        <f t="shared" si="3"/>
        <v>0.66666666666666663</v>
      </c>
      <c r="K36" s="22">
        <v>50</v>
      </c>
      <c r="L36" s="23">
        <f t="shared" si="4"/>
        <v>0.33333333333333331</v>
      </c>
      <c r="M36" s="107">
        <f t="shared" si="7"/>
        <v>1</v>
      </c>
      <c r="N36" s="64" t="s">
        <v>84</v>
      </c>
      <c r="O36" s="31" t="s">
        <v>86</v>
      </c>
      <c r="P36" s="31" t="s">
        <v>110</v>
      </c>
      <c r="Q36" s="77">
        <v>1000000</v>
      </c>
      <c r="R36" s="81"/>
      <c r="S36" s="163">
        <f t="shared" si="6"/>
        <v>1000000</v>
      </c>
    </row>
    <row r="37" spans="1:19" ht="50" x14ac:dyDescent="0.25">
      <c r="A37" s="73" t="s">
        <v>94</v>
      </c>
      <c r="B37" s="78"/>
      <c r="C37" s="78"/>
      <c r="D37" s="80" t="s">
        <v>145</v>
      </c>
      <c r="E37" s="37" t="s">
        <v>36</v>
      </c>
      <c r="F37" s="193" t="s">
        <v>315</v>
      </c>
      <c r="G37" s="80" t="s">
        <v>146</v>
      </c>
      <c r="H37" s="31" t="s">
        <v>147</v>
      </c>
      <c r="I37" s="22"/>
      <c r="J37" s="23">
        <f t="shared" si="3"/>
        <v>0</v>
      </c>
      <c r="K37" s="22">
        <v>100</v>
      </c>
      <c r="L37" s="23">
        <f t="shared" si="4"/>
        <v>1</v>
      </c>
      <c r="M37" s="107">
        <f t="shared" si="7"/>
        <v>1</v>
      </c>
      <c r="N37" s="31" t="s">
        <v>148</v>
      </c>
      <c r="O37" s="31" t="s">
        <v>149</v>
      </c>
      <c r="P37" s="31" t="s">
        <v>110</v>
      </c>
      <c r="Q37" s="77"/>
      <c r="R37" s="81">
        <v>388014.35</v>
      </c>
      <c r="S37" s="163">
        <f t="shared" si="6"/>
        <v>388014.35</v>
      </c>
    </row>
    <row r="38" spans="1:19" ht="50" x14ac:dyDescent="0.25">
      <c r="A38" s="73" t="s">
        <v>94</v>
      </c>
      <c r="B38" s="78"/>
      <c r="C38" s="78"/>
      <c r="D38" s="80" t="s">
        <v>145</v>
      </c>
      <c r="E38" s="37" t="s">
        <v>36</v>
      </c>
      <c r="F38" s="193" t="s">
        <v>316</v>
      </c>
      <c r="G38" s="80" t="s">
        <v>150</v>
      </c>
      <c r="H38" s="31" t="s">
        <v>147</v>
      </c>
      <c r="I38" s="22"/>
      <c r="J38" s="23">
        <f t="shared" si="3"/>
        <v>0</v>
      </c>
      <c r="K38" s="22">
        <v>100</v>
      </c>
      <c r="L38" s="23">
        <f t="shared" si="4"/>
        <v>1</v>
      </c>
      <c r="M38" s="107">
        <f t="shared" si="7"/>
        <v>1</v>
      </c>
      <c r="N38" s="27" t="s">
        <v>33</v>
      </c>
      <c r="O38" s="31" t="s">
        <v>149</v>
      </c>
      <c r="P38" s="31" t="s">
        <v>110</v>
      </c>
      <c r="Q38" s="77"/>
      <c r="R38" s="81">
        <v>1500000</v>
      </c>
      <c r="S38" s="163">
        <f t="shared" si="6"/>
        <v>1500000</v>
      </c>
    </row>
    <row r="39" spans="1:19" ht="50" x14ac:dyDescent="0.25">
      <c r="A39" s="73" t="s">
        <v>94</v>
      </c>
      <c r="B39" s="78"/>
      <c r="C39" s="78"/>
      <c r="D39" s="80" t="s">
        <v>145</v>
      </c>
      <c r="E39" s="37" t="s">
        <v>36</v>
      </c>
      <c r="F39" s="193" t="s">
        <v>317</v>
      </c>
      <c r="G39" s="80" t="s">
        <v>151</v>
      </c>
      <c r="H39" s="31" t="s">
        <v>147</v>
      </c>
      <c r="I39" s="22">
        <v>100</v>
      </c>
      <c r="J39" s="23">
        <f t="shared" si="3"/>
        <v>1</v>
      </c>
      <c r="K39" s="22"/>
      <c r="L39" s="23">
        <f t="shared" si="4"/>
        <v>0</v>
      </c>
      <c r="M39" s="107">
        <f t="shared" si="7"/>
        <v>1</v>
      </c>
      <c r="N39" s="27" t="s">
        <v>121</v>
      </c>
      <c r="O39" s="31" t="s">
        <v>149</v>
      </c>
      <c r="P39" s="31" t="s">
        <v>110</v>
      </c>
      <c r="Q39" s="83">
        <v>1000000</v>
      </c>
      <c r="R39" s="82"/>
      <c r="S39" s="163">
        <f t="shared" si="6"/>
        <v>1000000</v>
      </c>
    </row>
    <row r="40" spans="1:19" ht="50" x14ac:dyDescent="0.25">
      <c r="A40" s="73" t="s">
        <v>94</v>
      </c>
      <c r="B40" s="78"/>
      <c r="C40" s="78"/>
      <c r="D40" s="80" t="s">
        <v>145</v>
      </c>
      <c r="E40" s="37" t="s">
        <v>36</v>
      </c>
      <c r="F40" s="193" t="s">
        <v>318</v>
      </c>
      <c r="G40" s="80" t="s">
        <v>152</v>
      </c>
      <c r="H40" s="31" t="s">
        <v>147</v>
      </c>
      <c r="I40" s="22">
        <v>100</v>
      </c>
      <c r="J40" s="23">
        <f t="shared" si="3"/>
        <v>1</v>
      </c>
      <c r="K40" s="22"/>
      <c r="L40" s="23">
        <f t="shared" si="4"/>
        <v>0</v>
      </c>
      <c r="M40" s="107">
        <f t="shared" si="5"/>
        <v>1</v>
      </c>
      <c r="N40" s="27" t="s">
        <v>121</v>
      </c>
      <c r="O40" s="31" t="s">
        <v>149</v>
      </c>
      <c r="P40" s="31" t="s">
        <v>110</v>
      </c>
      <c r="Q40" s="83">
        <v>700000</v>
      </c>
      <c r="R40" s="81"/>
      <c r="S40" s="163">
        <f t="shared" si="6"/>
        <v>700000</v>
      </c>
    </row>
    <row r="41" spans="1:19" ht="40" x14ac:dyDescent="0.25">
      <c r="A41" s="73" t="s">
        <v>82</v>
      </c>
      <c r="B41" s="78"/>
      <c r="C41" s="78"/>
      <c r="D41" s="80" t="s">
        <v>153</v>
      </c>
      <c r="E41" s="78" t="s">
        <v>26</v>
      </c>
      <c r="F41" s="193" t="s">
        <v>319</v>
      </c>
      <c r="G41" s="80" t="s">
        <v>154</v>
      </c>
      <c r="H41" s="31" t="s">
        <v>40</v>
      </c>
      <c r="I41" s="22">
        <v>100</v>
      </c>
      <c r="J41" s="23">
        <f t="shared" si="3"/>
        <v>1</v>
      </c>
      <c r="K41" s="22"/>
      <c r="L41" s="23">
        <f t="shared" si="4"/>
        <v>0</v>
      </c>
      <c r="M41" s="107">
        <f t="shared" si="5"/>
        <v>1</v>
      </c>
      <c r="N41" s="64" t="s">
        <v>84</v>
      </c>
      <c r="O41" s="31" t="s">
        <v>87</v>
      </c>
      <c r="P41" s="31" t="s">
        <v>110</v>
      </c>
      <c r="Q41" s="77">
        <v>3500000</v>
      </c>
      <c r="R41" s="81"/>
      <c r="S41" s="163">
        <f t="shared" si="6"/>
        <v>3500000</v>
      </c>
    </row>
    <row r="42" spans="1:19" ht="40" x14ac:dyDescent="0.25">
      <c r="A42" s="73" t="s">
        <v>82</v>
      </c>
      <c r="B42" s="78"/>
      <c r="C42" s="78"/>
      <c r="D42" s="80" t="s">
        <v>153</v>
      </c>
      <c r="E42" s="78" t="s">
        <v>26</v>
      </c>
      <c r="F42" s="193" t="s">
        <v>320</v>
      </c>
      <c r="G42" s="80" t="s">
        <v>155</v>
      </c>
      <c r="H42" s="31" t="s">
        <v>37</v>
      </c>
      <c r="I42" s="22">
        <v>100</v>
      </c>
      <c r="J42" s="23">
        <f t="shared" si="3"/>
        <v>1</v>
      </c>
      <c r="K42" s="22"/>
      <c r="L42" s="23">
        <f t="shared" si="4"/>
        <v>0</v>
      </c>
      <c r="M42" s="107">
        <f t="shared" si="5"/>
        <v>1</v>
      </c>
      <c r="N42" s="64" t="s">
        <v>84</v>
      </c>
      <c r="O42" s="31" t="s">
        <v>87</v>
      </c>
      <c r="P42" s="31" t="s">
        <v>110</v>
      </c>
      <c r="Q42" s="77">
        <v>6500000</v>
      </c>
      <c r="R42" s="81"/>
      <c r="S42" s="163">
        <f t="shared" si="6"/>
        <v>6500000</v>
      </c>
    </row>
    <row r="43" spans="1:19" ht="40" x14ac:dyDescent="0.25">
      <c r="A43" s="73" t="s">
        <v>82</v>
      </c>
      <c r="B43" s="78"/>
      <c r="C43" s="78"/>
      <c r="D43" s="80" t="s">
        <v>153</v>
      </c>
      <c r="E43" s="78" t="s">
        <v>36</v>
      </c>
      <c r="F43" s="193" t="s">
        <v>321</v>
      </c>
      <c r="G43" s="80" t="s">
        <v>156</v>
      </c>
      <c r="H43" s="31" t="s">
        <v>53</v>
      </c>
      <c r="I43" s="22">
        <v>50</v>
      </c>
      <c r="J43" s="23">
        <f t="shared" si="3"/>
        <v>0.5</v>
      </c>
      <c r="K43" s="22">
        <v>50</v>
      </c>
      <c r="L43" s="23">
        <f t="shared" si="4"/>
        <v>0.5</v>
      </c>
      <c r="M43" s="107">
        <f t="shared" si="5"/>
        <v>1</v>
      </c>
      <c r="N43" s="64" t="s">
        <v>84</v>
      </c>
      <c r="O43" s="31" t="s">
        <v>87</v>
      </c>
      <c r="P43" s="31" t="s">
        <v>110</v>
      </c>
      <c r="Q43" s="83">
        <v>7500000</v>
      </c>
      <c r="R43" s="82">
        <v>7500000</v>
      </c>
      <c r="S43" s="163">
        <f t="shared" si="6"/>
        <v>15000000</v>
      </c>
    </row>
    <row r="44" spans="1:19" ht="40" x14ac:dyDescent="0.25">
      <c r="A44" s="73" t="s">
        <v>82</v>
      </c>
      <c r="B44" s="78"/>
      <c r="C44" s="78"/>
      <c r="D44" s="80" t="s">
        <v>153</v>
      </c>
      <c r="E44" s="78" t="s">
        <v>26</v>
      </c>
      <c r="F44" s="193" t="s">
        <v>322</v>
      </c>
      <c r="G44" s="80" t="s">
        <v>157</v>
      </c>
      <c r="H44" s="31" t="s">
        <v>37</v>
      </c>
      <c r="I44" s="22">
        <v>50</v>
      </c>
      <c r="J44" s="23">
        <f>IF(OR(I44=0),0,(I44/(I44+K44)))</f>
        <v>0.5</v>
      </c>
      <c r="K44" s="22">
        <v>50</v>
      </c>
      <c r="L44" s="23">
        <f>IF(OR(K44=0),0,(K44/(I44+K44)))</f>
        <v>0.5</v>
      </c>
      <c r="M44" s="107">
        <f>J44+L44</f>
        <v>1</v>
      </c>
      <c r="N44" s="64" t="s">
        <v>84</v>
      </c>
      <c r="O44" s="31" t="s">
        <v>87</v>
      </c>
      <c r="P44" s="31" t="s">
        <v>110</v>
      </c>
      <c r="Q44" s="77">
        <v>3500000</v>
      </c>
      <c r="R44" s="81">
        <v>3500000</v>
      </c>
      <c r="S44" s="163">
        <f t="shared" si="6"/>
        <v>7000000</v>
      </c>
    </row>
    <row r="45" spans="1:19" ht="31.5" x14ac:dyDescent="0.25">
      <c r="A45" s="73" t="s">
        <v>82</v>
      </c>
      <c r="B45" s="78"/>
      <c r="C45" s="78"/>
      <c r="D45" s="80" t="s">
        <v>153</v>
      </c>
      <c r="E45" s="78" t="s">
        <v>26</v>
      </c>
      <c r="F45" s="193" t="s">
        <v>323</v>
      </c>
      <c r="G45" s="80" t="s">
        <v>158</v>
      </c>
      <c r="H45" s="31" t="s">
        <v>53</v>
      </c>
      <c r="I45" s="22">
        <v>50</v>
      </c>
      <c r="J45" s="23">
        <f t="shared" si="3"/>
        <v>0.5</v>
      </c>
      <c r="K45" s="22">
        <v>50</v>
      </c>
      <c r="L45" s="23">
        <f t="shared" si="4"/>
        <v>0.5</v>
      </c>
      <c r="M45" s="107">
        <f t="shared" si="5"/>
        <v>1</v>
      </c>
      <c r="N45" s="64" t="s">
        <v>84</v>
      </c>
      <c r="O45" s="31" t="s">
        <v>87</v>
      </c>
      <c r="P45" s="31" t="s">
        <v>110</v>
      </c>
      <c r="Q45" s="77">
        <v>4000000</v>
      </c>
      <c r="R45" s="81">
        <v>4000000</v>
      </c>
      <c r="S45" s="163">
        <f t="shared" si="6"/>
        <v>8000000</v>
      </c>
    </row>
    <row r="46" spans="1:19" ht="11" thickBot="1" x14ac:dyDescent="0.3">
      <c r="A46" s="39"/>
      <c r="B46" s="39"/>
      <c r="C46" s="39"/>
      <c r="D46" s="40" t="s">
        <v>68</v>
      </c>
      <c r="E46" s="41"/>
      <c r="F46" s="42"/>
      <c r="G46" s="43"/>
      <c r="H46" s="44"/>
      <c r="I46" s="44"/>
      <c r="J46" s="45">
        <f>SUM(J15:J45)</f>
        <v>14.666666666666666</v>
      </c>
      <c r="K46" s="44"/>
      <c r="L46" s="45">
        <f>SUM(L15:L45)</f>
        <v>15.333333333333334</v>
      </c>
      <c r="M46" s="46">
        <f>SUM(M15:M45)</f>
        <v>28</v>
      </c>
      <c r="N46" s="44"/>
      <c r="O46" s="43"/>
      <c r="P46" s="115"/>
      <c r="Q46" s="115">
        <f>SUM(Q15:Q45)</f>
        <v>183393043.78</v>
      </c>
      <c r="R46" s="115">
        <f>SUM(R15:R45)</f>
        <v>180343036.32999998</v>
      </c>
      <c r="S46" s="163">
        <f t="shared" si="6"/>
        <v>363736080.11000001</v>
      </c>
    </row>
    <row r="47" spans="1:19" ht="11" thickBot="1" x14ac:dyDescent="0.3">
      <c r="A47" s="85" t="s">
        <v>69</v>
      </c>
      <c r="B47" s="86"/>
      <c r="C47" s="86"/>
      <c r="D47" s="86"/>
      <c r="E47" s="87"/>
      <c r="F47" s="109"/>
      <c r="G47" s="86"/>
      <c r="H47" s="86"/>
      <c r="I47" s="86"/>
      <c r="J47" s="89">
        <f>IF(OR(J46=0),0,J46/M46)</f>
        <v>0.52380952380952384</v>
      </c>
      <c r="K47" s="86"/>
      <c r="L47" s="89">
        <f>IF(OR(L46=0),0,L46/M46)</f>
        <v>0.54761904761904767</v>
      </c>
      <c r="M47" s="89">
        <f>SUM(M15:M45)/M46</f>
        <v>1</v>
      </c>
      <c r="N47" s="86"/>
      <c r="O47" s="86"/>
      <c r="P47" s="86"/>
      <c r="Q47" s="86"/>
      <c r="R47" s="116"/>
      <c r="S47" s="163">
        <f t="shared" si="6"/>
        <v>0</v>
      </c>
    </row>
    <row r="48" spans="1:19" ht="11" thickBot="1" x14ac:dyDescent="0.3">
      <c r="A48" s="53"/>
      <c r="B48" s="54"/>
      <c r="C48" s="54"/>
      <c r="D48" s="55">
        <f>IF(OR([1]RESTRINGIDOP2!B9=0),0,[1]RESTRINGIDOP2!B9/[1]RESTRINGIDOP2!B8)</f>
        <v>0.65625</v>
      </c>
      <c r="E48" s="54" t="s">
        <v>70</v>
      </c>
      <c r="F48" s="56"/>
      <c r="G48" s="110"/>
      <c r="H48" s="54"/>
      <c r="I48" s="54"/>
      <c r="J48" s="57">
        <f>IF(OR(D48=0),0,([1]RESTRINGIDOP2!C5/[1]RESTRINGIDOP2!B9))</f>
        <v>0.41269841269841273</v>
      </c>
      <c r="K48" s="54"/>
      <c r="L48" s="57">
        <f>IF(OR(D48=0),0,([1]RESTRINGIDOP2!D5/[1]RESTRINGIDOP2!B9))</f>
        <v>0.58730158730158732</v>
      </c>
      <c r="M48" s="57">
        <f>(J48+L48)</f>
        <v>1</v>
      </c>
      <c r="N48" s="54"/>
      <c r="O48" s="54"/>
      <c r="P48" s="54"/>
      <c r="Q48" s="54"/>
      <c r="R48" s="117"/>
      <c r="S48" s="163">
        <f t="shared" si="6"/>
        <v>0</v>
      </c>
    </row>
    <row r="49" spans="1:19" ht="11" thickBot="1" x14ac:dyDescent="0.3">
      <c r="A49" s="91"/>
      <c r="B49" s="92"/>
      <c r="C49" s="92"/>
      <c r="D49" s="93">
        <f>IF(OR([1]RESTRINGIDOP2!B10=0),0,[1]RESTRINGIDOP2!B10/[1]RESTRINGIDOP2!B8)</f>
        <v>0.34375</v>
      </c>
      <c r="E49" s="92" t="s">
        <v>71</v>
      </c>
      <c r="F49" s="111"/>
      <c r="G49" s="92"/>
      <c r="H49" s="92"/>
      <c r="I49" s="92"/>
      <c r="J49" s="112">
        <f>IF(OR(D49=0),0,([1]RESTRINGIDOP2!F5/[1]RESTRINGIDOP2!B10))</f>
        <v>0.59090909090909094</v>
      </c>
      <c r="K49" s="54"/>
      <c r="L49" s="57">
        <f>IF(OR(D49=0),0,([1]RESTRINGIDOP2!G5/[1]RESTRINGIDOP2!B10))</f>
        <v>0.40909090909090912</v>
      </c>
      <c r="M49" s="57">
        <f>J49+L49</f>
        <v>1</v>
      </c>
      <c r="N49" s="54"/>
      <c r="O49" s="54"/>
      <c r="P49" s="54"/>
      <c r="Q49" s="54"/>
      <c r="R49" s="117"/>
      <c r="S49" s="163">
        <f t="shared" si="6"/>
        <v>0</v>
      </c>
    </row>
    <row r="50" spans="1:19" ht="11" thickBot="1" x14ac:dyDescent="0.3">
      <c r="A50" s="53"/>
      <c r="B50" s="54"/>
      <c r="C50" s="54"/>
      <c r="D50" s="63">
        <f>M46</f>
        <v>28</v>
      </c>
      <c r="E50" s="54" t="s">
        <v>72</v>
      </c>
      <c r="F50" s="56"/>
      <c r="G50" s="54"/>
      <c r="H50" s="54"/>
      <c r="I50" s="54"/>
      <c r="J50" s="55"/>
      <c r="K50" s="54"/>
      <c r="L50" s="55"/>
      <c r="M50" s="55"/>
      <c r="N50" s="54"/>
      <c r="O50" s="54"/>
      <c r="P50" s="54"/>
      <c r="Q50" s="54"/>
      <c r="R50" s="117"/>
      <c r="S50" s="163">
        <f t="shared" si="6"/>
        <v>0</v>
      </c>
    </row>
  </sheetData>
  <autoFilter ref="D12:R50" xr:uid="{B1B32E5E-048D-41C5-942F-6A852AD14B12}">
    <filterColumn colId="1" showButton="0"/>
    <filterColumn colId="2" showButton="0"/>
    <filterColumn colId="5" showButton="0"/>
    <filterColumn colId="6" showButton="0"/>
    <filterColumn colId="7" showButton="0"/>
    <filterColumn colId="8" showButton="0"/>
    <filterColumn colId="13" showButton="0"/>
  </autoFilter>
  <mergeCells count="17">
    <mergeCell ref="A5:H5"/>
    <mergeCell ref="D11:R11"/>
    <mergeCell ref="A12:A13"/>
    <mergeCell ref="B12:B14"/>
    <mergeCell ref="C12:C14"/>
    <mergeCell ref="D12:D14"/>
    <mergeCell ref="E12:G13"/>
    <mergeCell ref="H12:H14"/>
    <mergeCell ref="I12:M12"/>
    <mergeCell ref="N12:N14"/>
    <mergeCell ref="O12:O14"/>
    <mergeCell ref="Q12:R12"/>
    <mergeCell ref="I13:I14"/>
    <mergeCell ref="K13:K14"/>
    <mergeCell ref="M13:M14"/>
    <mergeCell ref="Q13:Q14"/>
    <mergeCell ref="R13:R14"/>
  </mergeCells>
  <dataValidations count="9">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37:A40" xr:uid="{00000000-0002-0000-0200-000000000000}">
      <formula1>$A$609:$A$630</formula1>
    </dataValidation>
    <dataValidation type="list" allowBlank="1" showInputMessage="1" showErrorMessage="1" sqref="E20" xr:uid="{00000000-0002-0000-0200-000001000000}">
      <formula1>$A$459:$A$460</formula1>
    </dataValidation>
    <dataValidation type="list" allowBlank="1" showInputMessage="1" showErrorMessage="1" sqref="E37:E40" xr:uid="{00000000-0002-0000-0200-000002000000}">
      <formula1>$A$598:$A$599</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41:A45 A15:A21 A23:A36" xr:uid="{00000000-0002-0000-0200-000003000000}">
      <formula1>$A$85:$A$106</formula1>
    </dataValidation>
    <dataValidation type="list" allowBlank="1" showInputMessage="1" showErrorMessage="1" sqref="E41:E45 E16:E19 E21:E36" xr:uid="{00000000-0002-0000-0200-000004000000}">
      <formula1>$A$52:$A$53</formula1>
    </dataValidation>
    <dataValidation type="list" allowBlank="1" showInputMessage="1" showErrorMessage="1" sqref="O22:O45 O15:O20" xr:uid="{00000000-0002-0000-0200-000005000000}">
      <formula1>$A$54:$A$84</formula1>
    </dataValidation>
    <dataValidation type="list" allowBlank="1" showInputMessage="1" showErrorMessage="1" sqref="O21 E15" xr:uid="{00000000-0002-0000-0200-000007000000}">
      <formula1>#REF!</formula1>
    </dataValidation>
    <dataValidation type="list" allowBlank="1" showInputMessage="1" showErrorMessage="1" prompt="Utilizar para el servicio 09 las opciones a) Educativos, b) Culturales o c) Deportivos.  Para el  31: a) Centros de enseñanza, b) Centros deportivos y de recreación, c) Centros culturales, d) Centros y programas de salud o e) Otros" sqref="P15:P45" xr:uid="{00000000-0002-0000-0200-000008000000}">
      <formula1>$A$108:$A$115</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22" xr:uid="{D8B3C8CF-1D82-480A-9173-EC3A1BF8E95E}">
      <formula1>#REF!</formula1>
    </dataValidation>
  </dataValidations>
  <pageMargins left="0.82" right="0.17" top="0.59" bottom="0.74803149606299213" header="0.31496062992125984" footer="0.31496062992125984"/>
  <pageSetup paperSize="9" scale="80"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70"/>
  <sheetViews>
    <sheetView tabSelected="1" topLeftCell="A59" zoomScale="90" zoomScaleNormal="90" workbookViewId="0">
      <selection activeCell="A67" sqref="A67"/>
    </sheetView>
  </sheetViews>
  <sheetFormatPr baseColWidth="10" defaultColWidth="11.453125" defaultRowHeight="10.5" x14ac:dyDescent="0.25"/>
  <cols>
    <col min="1" max="1" width="13" style="6" customWidth="1"/>
    <col min="2" max="3" width="0" style="6" hidden="1" customWidth="1"/>
    <col min="4" max="4" width="20.7265625" style="6" customWidth="1"/>
    <col min="5" max="5" width="7.7265625" style="6" customWidth="1"/>
    <col min="6" max="6" width="4.81640625" style="6" customWidth="1"/>
    <col min="7" max="7" width="20.7265625" style="6" customWidth="1"/>
    <col min="8" max="8" width="11.453125" style="6"/>
    <col min="9" max="9" width="4.453125" style="6" customWidth="1"/>
    <col min="10" max="10" width="5.1796875" style="6" customWidth="1"/>
    <col min="11" max="11" width="4.453125" style="6" customWidth="1"/>
    <col min="12" max="12" width="6.26953125" style="6" customWidth="1"/>
    <col min="13" max="13" width="11.54296875" style="6" hidden="1" customWidth="1"/>
    <col min="14" max="16" width="11.453125" style="6"/>
    <col min="17" max="17" width="13.81640625" style="177" bestFit="1" customWidth="1"/>
    <col min="18" max="18" width="14.1796875" style="177" bestFit="1" customWidth="1"/>
    <col min="19" max="19" width="13.81640625" style="6" bestFit="1" customWidth="1"/>
    <col min="20" max="16384" width="11.453125" style="6"/>
  </cols>
  <sheetData>
    <row r="1" spans="1:21" x14ac:dyDescent="0.25">
      <c r="A1" s="119" t="str">
        <f>'[1]PROGRAMA II'!A1</f>
        <v>PLAN OPERATIVO ANUAL</v>
      </c>
      <c r="B1" s="120"/>
      <c r="C1" s="120"/>
      <c r="D1" s="121"/>
      <c r="E1" s="121"/>
      <c r="F1" s="122"/>
      <c r="G1" s="121"/>
      <c r="H1" s="121"/>
      <c r="I1" s="123"/>
      <c r="J1" s="123"/>
      <c r="K1" s="124"/>
      <c r="L1" s="124"/>
      <c r="M1" s="124"/>
      <c r="N1" s="123"/>
      <c r="O1" s="123"/>
      <c r="P1" s="123"/>
      <c r="Q1" s="164"/>
      <c r="R1" s="165"/>
    </row>
    <row r="2" spans="1:21" x14ac:dyDescent="0.25">
      <c r="A2" s="125" t="str">
        <f>'[1]PROGRAMA I'!A2</f>
        <v>Municipalidad de Orotina</v>
      </c>
      <c r="B2" s="126"/>
      <c r="C2" s="126"/>
      <c r="D2" s="127"/>
      <c r="E2" s="127"/>
      <c r="F2" s="128"/>
      <c r="G2" s="127"/>
      <c r="H2" s="127"/>
      <c r="I2" s="129"/>
      <c r="J2" s="129"/>
      <c r="K2" s="130"/>
      <c r="L2" s="130"/>
      <c r="M2" s="130"/>
      <c r="N2" s="129"/>
      <c r="O2" s="129"/>
      <c r="P2" s="129"/>
      <c r="Q2" s="166"/>
      <c r="R2" s="167"/>
    </row>
    <row r="3" spans="1:21" x14ac:dyDescent="0.25">
      <c r="A3" s="274">
        <f>'[1]PROGRAMA I'!A3:H3</f>
        <v>2019</v>
      </c>
      <c r="B3" s="275"/>
      <c r="C3" s="275"/>
      <c r="D3" s="275"/>
      <c r="E3" s="275"/>
      <c r="F3" s="275"/>
      <c r="G3" s="275"/>
      <c r="H3" s="275"/>
      <c r="I3" s="129"/>
      <c r="J3" s="129"/>
      <c r="K3" s="129"/>
      <c r="L3" s="130"/>
      <c r="M3" s="130"/>
      <c r="N3" s="129"/>
      <c r="O3" s="129"/>
      <c r="P3" s="129"/>
      <c r="Q3" s="166"/>
      <c r="R3" s="167"/>
    </row>
    <row r="4" spans="1:21" x14ac:dyDescent="0.25">
      <c r="A4" s="131" t="s">
        <v>1</v>
      </c>
      <c r="B4" s="132"/>
      <c r="C4" s="132"/>
      <c r="D4" s="132"/>
      <c r="E4" s="132"/>
      <c r="F4" s="188"/>
      <c r="G4" s="132"/>
      <c r="H4" s="132"/>
      <c r="I4" s="129"/>
      <c r="J4" s="129"/>
      <c r="K4" s="130"/>
      <c r="L4" s="130"/>
      <c r="M4" s="130"/>
      <c r="N4" s="129"/>
      <c r="O4" s="129"/>
      <c r="P4" s="129"/>
      <c r="Q4" s="166"/>
      <c r="R4" s="167"/>
    </row>
    <row r="5" spans="1:21" x14ac:dyDescent="0.25">
      <c r="A5" s="244" t="s">
        <v>227</v>
      </c>
      <c r="B5" s="245"/>
      <c r="C5" s="245"/>
      <c r="D5" s="245"/>
      <c r="E5" s="245"/>
      <c r="F5" s="245"/>
      <c r="G5" s="245"/>
      <c r="H5" s="245"/>
      <c r="I5" s="133"/>
      <c r="J5" s="133"/>
      <c r="K5" s="134"/>
      <c r="L5" s="134"/>
      <c r="M5" s="134"/>
      <c r="N5" s="133"/>
      <c r="O5" s="133"/>
      <c r="P5" s="133"/>
      <c r="Q5" s="168"/>
      <c r="R5" s="169"/>
    </row>
    <row r="6" spans="1:21" x14ac:dyDescent="0.25">
      <c r="A6" s="131"/>
      <c r="B6" s="132"/>
      <c r="C6" s="132"/>
      <c r="D6" s="132"/>
      <c r="E6" s="132"/>
      <c r="F6" s="188"/>
      <c r="G6" s="132"/>
      <c r="H6" s="132"/>
      <c r="I6" s="129"/>
      <c r="J6" s="129"/>
      <c r="K6" s="130"/>
      <c r="L6" s="130"/>
      <c r="M6" s="130"/>
      <c r="N6" s="129"/>
      <c r="O6" s="129"/>
      <c r="P6" s="129"/>
      <c r="Q6" s="166"/>
      <c r="R6" s="167"/>
    </row>
    <row r="7" spans="1:21" x14ac:dyDescent="0.25">
      <c r="A7" s="135" t="s">
        <v>228</v>
      </c>
      <c r="B7" s="136"/>
      <c r="C7" s="136"/>
      <c r="D7" s="137"/>
      <c r="E7" s="137"/>
      <c r="F7" s="138"/>
      <c r="G7" s="137"/>
      <c r="H7" s="137"/>
      <c r="I7" s="137"/>
      <c r="J7" s="137"/>
      <c r="K7" s="139"/>
      <c r="L7" s="139"/>
      <c r="M7" s="139"/>
      <c r="N7" s="137"/>
      <c r="O7" s="137"/>
      <c r="P7" s="137"/>
      <c r="Q7" s="170"/>
      <c r="R7" s="171"/>
    </row>
    <row r="8" spans="1:21" x14ac:dyDescent="0.25">
      <c r="A8" s="135"/>
      <c r="B8" s="136"/>
      <c r="C8" s="136"/>
      <c r="D8" s="137"/>
      <c r="E8" s="137"/>
      <c r="F8" s="138"/>
      <c r="G8" s="137"/>
      <c r="H8" s="137"/>
      <c r="I8" s="137"/>
      <c r="J8" s="137"/>
      <c r="K8" s="139"/>
      <c r="L8" s="139"/>
      <c r="M8" s="139"/>
      <c r="N8" s="137"/>
      <c r="O8" s="137"/>
      <c r="P8" s="137"/>
      <c r="Q8" s="170"/>
      <c r="R8" s="171"/>
    </row>
    <row r="9" spans="1:21" x14ac:dyDescent="0.25">
      <c r="A9" s="135" t="s">
        <v>229</v>
      </c>
      <c r="B9" s="136"/>
      <c r="C9" s="136"/>
      <c r="D9" s="137"/>
      <c r="E9" s="137"/>
      <c r="F9" s="138"/>
      <c r="G9" s="137"/>
      <c r="H9" s="137"/>
      <c r="I9" s="137"/>
      <c r="J9" s="137"/>
      <c r="K9" s="139"/>
      <c r="L9" s="139"/>
      <c r="M9" s="139"/>
      <c r="N9" s="137"/>
      <c r="O9" s="137"/>
      <c r="P9" s="137"/>
      <c r="Q9" s="170"/>
      <c r="R9" s="171"/>
    </row>
    <row r="10" spans="1:21" ht="11" thickBot="1" x14ac:dyDescent="0.3">
      <c r="A10" s="140"/>
      <c r="B10" s="137"/>
      <c r="C10" s="137"/>
      <c r="D10" s="137"/>
      <c r="E10" s="137"/>
      <c r="F10" s="138"/>
      <c r="G10" s="137"/>
      <c r="H10" s="137"/>
      <c r="I10" s="137"/>
      <c r="J10" s="137"/>
      <c r="K10" s="139"/>
      <c r="L10" s="139"/>
      <c r="M10" s="139"/>
      <c r="N10" s="137"/>
      <c r="O10" s="137"/>
      <c r="P10" s="137"/>
      <c r="Q10" s="170"/>
      <c r="R10" s="171"/>
    </row>
    <row r="11" spans="1:21" ht="25.5" customHeight="1" x14ac:dyDescent="0.25">
      <c r="A11" s="69" t="s">
        <v>2</v>
      </c>
      <c r="B11" s="189"/>
      <c r="C11" s="189"/>
      <c r="D11" s="276" t="s">
        <v>76</v>
      </c>
      <c r="E11" s="276"/>
      <c r="F11" s="276"/>
      <c r="G11" s="276"/>
      <c r="H11" s="276"/>
      <c r="I11" s="276"/>
      <c r="J11" s="276"/>
      <c r="K11" s="276"/>
      <c r="L11" s="276"/>
      <c r="M11" s="276"/>
      <c r="N11" s="276"/>
      <c r="O11" s="276"/>
      <c r="P11" s="276"/>
      <c r="Q11" s="276"/>
      <c r="R11" s="277"/>
    </row>
    <row r="12" spans="1:21" ht="21.75" customHeight="1" x14ac:dyDescent="0.25">
      <c r="A12" s="278" t="s">
        <v>4</v>
      </c>
      <c r="B12" s="279" t="s">
        <v>5</v>
      </c>
      <c r="C12" s="279" t="s">
        <v>6</v>
      </c>
      <c r="D12" s="280" t="s">
        <v>7</v>
      </c>
      <c r="E12" s="281" t="s">
        <v>8</v>
      </c>
      <c r="F12" s="281"/>
      <c r="G12" s="281"/>
      <c r="H12" s="281" t="s">
        <v>9</v>
      </c>
      <c r="I12" s="280" t="s">
        <v>10</v>
      </c>
      <c r="J12" s="280"/>
      <c r="K12" s="280"/>
      <c r="L12" s="280"/>
      <c r="M12" s="280"/>
      <c r="N12" s="280" t="s">
        <v>11</v>
      </c>
      <c r="O12" s="280" t="s">
        <v>167</v>
      </c>
      <c r="P12" s="282" t="s">
        <v>168</v>
      </c>
      <c r="Q12" s="270" t="s">
        <v>13</v>
      </c>
      <c r="R12" s="271"/>
    </row>
    <row r="13" spans="1:21" ht="14.25" customHeight="1" x14ac:dyDescent="0.25">
      <c r="A13" s="278"/>
      <c r="B13" s="279"/>
      <c r="C13" s="279"/>
      <c r="D13" s="280"/>
      <c r="E13" s="281"/>
      <c r="F13" s="281"/>
      <c r="G13" s="281"/>
      <c r="H13" s="281"/>
      <c r="I13" s="272" t="s">
        <v>78</v>
      </c>
      <c r="J13" s="191" t="s">
        <v>15</v>
      </c>
      <c r="K13" s="272" t="s">
        <v>79</v>
      </c>
      <c r="L13" s="191" t="s">
        <v>15</v>
      </c>
      <c r="M13" s="273" t="s">
        <v>17</v>
      </c>
      <c r="N13" s="280"/>
      <c r="O13" s="280"/>
      <c r="P13" s="282" t="s">
        <v>168</v>
      </c>
      <c r="Q13" s="270" t="s">
        <v>18</v>
      </c>
      <c r="R13" s="271" t="s">
        <v>19</v>
      </c>
    </row>
    <row r="14" spans="1:21" ht="33.75" customHeight="1" x14ac:dyDescent="0.25">
      <c r="A14" s="190" t="s">
        <v>20</v>
      </c>
      <c r="B14" s="279"/>
      <c r="C14" s="279"/>
      <c r="D14" s="280"/>
      <c r="E14" s="70" t="s">
        <v>21</v>
      </c>
      <c r="F14" s="71" t="s">
        <v>22</v>
      </c>
      <c r="G14" s="72" t="s">
        <v>23</v>
      </c>
      <c r="H14" s="281"/>
      <c r="I14" s="272" t="s">
        <v>24</v>
      </c>
      <c r="J14" s="191"/>
      <c r="K14" s="272" t="s">
        <v>24</v>
      </c>
      <c r="L14" s="191"/>
      <c r="M14" s="273"/>
      <c r="N14" s="280"/>
      <c r="O14" s="280"/>
      <c r="P14" s="282"/>
      <c r="Q14" s="270"/>
      <c r="R14" s="271"/>
    </row>
    <row r="15" spans="1:21" ht="42" x14ac:dyDescent="0.25">
      <c r="A15" s="73" t="s">
        <v>141</v>
      </c>
      <c r="B15" s="74"/>
      <c r="C15" s="74"/>
      <c r="D15" s="31" t="s">
        <v>169</v>
      </c>
      <c r="E15" s="37" t="s">
        <v>36</v>
      </c>
      <c r="F15" s="193" t="s">
        <v>324</v>
      </c>
      <c r="G15" s="184" t="s">
        <v>170</v>
      </c>
      <c r="H15" s="64" t="s">
        <v>171</v>
      </c>
      <c r="I15" s="22">
        <v>50</v>
      </c>
      <c r="J15" s="23">
        <f>IF(OR(I15=0),0,(I15/(I15+K15)))</f>
        <v>0.5</v>
      </c>
      <c r="K15" s="22">
        <v>50</v>
      </c>
      <c r="L15" s="23">
        <f>IF(OR(K15=0),0,(K15/(I15+K15)))</f>
        <v>0.5</v>
      </c>
      <c r="M15" s="75">
        <f>J15+L15</f>
        <v>1</v>
      </c>
      <c r="N15" s="27" t="s">
        <v>121</v>
      </c>
      <c r="O15" s="76" t="s">
        <v>172</v>
      </c>
      <c r="P15" s="76" t="s">
        <v>173</v>
      </c>
      <c r="Q15" s="172">
        <f>89604000/2</f>
        <v>44802000</v>
      </c>
      <c r="R15" s="213">
        <f>89604000/2</f>
        <v>44802000</v>
      </c>
      <c r="S15" s="178">
        <f>+R15+Q15</f>
        <v>89604000</v>
      </c>
    </row>
    <row r="16" spans="1:21" ht="42" x14ac:dyDescent="0.25">
      <c r="A16" s="73" t="s">
        <v>141</v>
      </c>
      <c r="B16" s="74"/>
      <c r="C16" s="74"/>
      <c r="D16" s="31" t="s">
        <v>169</v>
      </c>
      <c r="E16" s="37" t="s">
        <v>36</v>
      </c>
      <c r="F16" s="193" t="s">
        <v>326</v>
      </c>
      <c r="G16" s="80" t="s">
        <v>385</v>
      </c>
      <c r="H16" s="31" t="s">
        <v>176</v>
      </c>
      <c r="I16" s="22">
        <v>50</v>
      </c>
      <c r="J16" s="23">
        <f t="shared" ref="J16:J65" si="0">IF(OR(I16=0),0,(I16/(I16+K16)))</f>
        <v>0.5</v>
      </c>
      <c r="K16" s="22">
        <v>50</v>
      </c>
      <c r="L16" s="23">
        <f t="shared" ref="L16:L65" si="1">IF(OR(K16=0),0,(K16/(I16+K16)))</f>
        <v>0.5</v>
      </c>
      <c r="M16" s="75">
        <f t="shared" ref="M16:M65" si="2">J16+L16</f>
        <v>1</v>
      </c>
      <c r="N16" s="27" t="s">
        <v>121</v>
      </c>
      <c r="O16" s="76" t="s">
        <v>172</v>
      </c>
      <c r="P16" s="76" t="s">
        <v>173</v>
      </c>
      <c r="Q16" s="172">
        <v>24104099.07</v>
      </c>
      <c r="R16" s="213">
        <v>24104099.07</v>
      </c>
      <c r="S16" s="178">
        <f>+R16+Q16</f>
        <v>48208198.140000001</v>
      </c>
      <c r="T16" s="185" t="e">
        <f>+S16+#REF!+#REF!+#REF!+#REF!+#REF!</f>
        <v>#REF!</v>
      </c>
      <c r="U16" s="6" t="e">
        <f>+T16/2</f>
        <v>#REF!</v>
      </c>
    </row>
    <row r="17" spans="1:21" ht="42" x14ac:dyDescent="0.25">
      <c r="A17" s="73" t="s">
        <v>94</v>
      </c>
      <c r="B17" s="78"/>
      <c r="C17" s="78"/>
      <c r="D17" s="80" t="s">
        <v>145</v>
      </c>
      <c r="E17" s="37" t="s">
        <v>36</v>
      </c>
      <c r="F17" s="193" t="s">
        <v>327</v>
      </c>
      <c r="G17" s="80" t="s">
        <v>203</v>
      </c>
      <c r="H17" s="31" t="s">
        <v>147</v>
      </c>
      <c r="I17" s="22">
        <v>100</v>
      </c>
      <c r="J17" s="23">
        <f t="shared" si="0"/>
        <v>1</v>
      </c>
      <c r="K17" s="22"/>
      <c r="L17" s="23">
        <f t="shared" si="1"/>
        <v>0</v>
      </c>
      <c r="M17" s="75"/>
      <c r="N17" s="27" t="s">
        <v>33</v>
      </c>
      <c r="O17" s="76" t="s">
        <v>172</v>
      </c>
      <c r="P17" s="76" t="s">
        <v>173</v>
      </c>
      <c r="Q17" s="172">
        <v>8690893.8100000005</v>
      </c>
      <c r="R17" s="213"/>
      <c r="S17" s="178">
        <f>+R17+Q17</f>
        <v>8690893.8100000005</v>
      </c>
    </row>
    <row r="18" spans="1:21" ht="52.5" x14ac:dyDescent="0.25">
      <c r="A18" s="73" t="s">
        <v>25</v>
      </c>
      <c r="B18" s="74"/>
      <c r="C18" s="74"/>
      <c r="D18" s="64" t="s">
        <v>174</v>
      </c>
      <c r="E18" s="78" t="s">
        <v>26</v>
      </c>
      <c r="F18" s="193" t="s">
        <v>328</v>
      </c>
      <c r="G18" s="80" t="s">
        <v>175</v>
      </c>
      <c r="H18" s="31" t="s">
        <v>83</v>
      </c>
      <c r="I18" s="22">
        <v>50</v>
      </c>
      <c r="J18" s="23">
        <f t="shared" si="0"/>
        <v>0.5</v>
      </c>
      <c r="K18" s="22">
        <v>50</v>
      </c>
      <c r="L18" s="23">
        <f t="shared" si="1"/>
        <v>0.5</v>
      </c>
      <c r="M18" s="75"/>
      <c r="N18" s="27" t="s">
        <v>27</v>
      </c>
      <c r="O18" s="76" t="s">
        <v>172</v>
      </c>
      <c r="P18" s="76" t="s">
        <v>173</v>
      </c>
      <c r="Q18" s="172">
        <f>66865129.81/2</f>
        <v>33432564.905000001</v>
      </c>
      <c r="R18" s="213">
        <f>66865129.81/2</f>
        <v>33432564.905000001</v>
      </c>
      <c r="S18" s="178">
        <f>+R18+Q18</f>
        <v>66865129.810000002</v>
      </c>
    </row>
    <row r="19" spans="1:21" ht="31.5" x14ac:dyDescent="0.25">
      <c r="A19" s="73" t="s">
        <v>25</v>
      </c>
      <c r="B19" s="78"/>
      <c r="C19" s="78"/>
      <c r="D19" s="80" t="s">
        <v>177</v>
      </c>
      <c r="E19" s="37" t="s">
        <v>26</v>
      </c>
      <c r="F19" s="193" t="s">
        <v>329</v>
      </c>
      <c r="G19" s="184" t="s">
        <v>379</v>
      </c>
      <c r="H19" s="64" t="s">
        <v>178</v>
      </c>
      <c r="I19" s="79">
        <v>50</v>
      </c>
      <c r="J19" s="23">
        <f t="shared" si="0"/>
        <v>0.5</v>
      </c>
      <c r="K19" s="22">
        <v>50</v>
      </c>
      <c r="L19" s="23">
        <f t="shared" si="1"/>
        <v>0.5</v>
      </c>
      <c r="M19" s="75">
        <f t="shared" si="2"/>
        <v>1</v>
      </c>
      <c r="N19" s="27" t="s">
        <v>29</v>
      </c>
      <c r="O19" s="76" t="s">
        <v>179</v>
      </c>
      <c r="P19" s="76" t="s">
        <v>180</v>
      </c>
      <c r="Q19" s="172">
        <v>93000000</v>
      </c>
      <c r="R19" s="213">
        <v>93000000</v>
      </c>
      <c r="S19" s="178">
        <f>+R19+Q19</f>
        <v>186000000</v>
      </c>
      <c r="T19" s="185" t="e">
        <f>+S19+S20</f>
        <v>#REF!</v>
      </c>
      <c r="U19" s="6" t="e">
        <f>+T19/2</f>
        <v>#REF!</v>
      </c>
    </row>
    <row r="20" spans="1:21" ht="40" x14ac:dyDescent="0.25">
      <c r="A20" s="73" t="s">
        <v>25</v>
      </c>
      <c r="B20" s="78"/>
      <c r="C20" s="78"/>
      <c r="D20" s="80" t="s">
        <v>145</v>
      </c>
      <c r="E20" s="37" t="s">
        <v>36</v>
      </c>
      <c r="F20" s="193" t="s">
        <v>330</v>
      </c>
      <c r="G20" s="80" t="s">
        <v>189</v>
      </c>
      <c r="H20" s="31" t="s">
        <v>147</v>
      </c>
      <c r="I20" s="22"/>
      <c r="J20" s="23">
        <f t="shared" si="0"/>
        <v>0</v>
      </c>
      <c r="K20" s="22">
        <v>100</v>
      </c>
      <c r="L20" s="23">
        <f t="shared" si="1"/>
        <v>1</v>
      </c>
      <c r="M20" s="75">
        <f t="shared" si="2"/>
        <v>1</v>
      </c>
      <c r="N20" s="31" t="s">
        <v>148</v>
      </c>
      <c r="O20" s="76" t="s">
        <v>172</v>
      </c>
      <c r="P20" s="76" t="s">
        <v>173</v>
      </c>
      <c r="Q20" s="172"/>
      <c r="R20" s="213">
        <v>17000000</v>
      </c>
      <c r="S20" s="178" t="e">
        <f>+#REF!+#REF!</f>
        <v>#REF!</v>
      </c>
    </row>
    <row r="21" spans="1:21" ht="40" x14ac:dyDescent="0.25">
      <c r="A21" s="73" t="s">
        <v>25</v>
      </c>
      <c r="B21" s="78"/>
      <c r="C21" s="78"/>
      <c r="D21" s="80" t="s">
        <v>145</v>
      </c>
      <c r="E21" s="37" t="s">
        <v>36</v>
      </c>
      <c r="F21" s="193" t="s">
        <v>331</v>
      </c>
      <c r="G21" s="80" t="s">
        <v>185</v>
      </c>
      <c r="H21" s="31" t="s">
        <v>147</v>
      </c>
      <c r="I21" s="22">
        <v>100</v>
      </c>
      <c r="J21" s="23">
        <f t="shared" si="0"/>
        <v>1</v>
      </c>
      <c r="K21" s="22">
        <v>0</v>
      </c>
      <c r="L21" s="23">
        <f t="shared" si="1"/>
        <v>0</v>
      </c>
      <c r="M21" s="75"/>
      <c r="N21" s="31" t="s">
        <v>148</v>
      </c>
      <c r="O21" s="76" t="s">
        <v>172</v>
      </c>
      <c r="P21" s="76" t="s">
        <v>180</v>
      </c>
      <c r="Q21" s="172">
        <v>2500000</v>
      </c>
      <c r="R21" s="213"/>
      <c r="S21" s="178">
        <f t="shared" ref="S21:S67" si="3">+R21+Q21</f>
        <v>2500000</v>
      </c>
    </row>
    <row r="22" spans="1:21" ht="40" x14ac:dyDescent="0.25">
      <c r="A22" s="73" t="s">
        <v>25</v>
      </c>
      <c r="B22" s="78"/>
      <c r="C22" s="78"/>
      <c r="D22" s="80" t="s">
        <v>145</v>
      </c>
      <c r="E22" s="37" t="s">
        <v>36</v>
      </c>
      <c r="F22" s="193" t="s">
        <v>332</v>
      </c>
      <c r="G22" s="80" t="s">
        <v>186</v>
      </c>
      <c r="H22" s="31" t="s">
        <v>147</v>
      </c>
      <c r="I22" s="22">
        <v>100</v>
      </c>
      <c r="J22" s="23">
        <f t="shared" si="0"/>
        <v>1</v>
      </c>
      <c r="K22" s="22">
        <v>0</v>
      </c>
      <c r="L22" s="23">
        <f t="shared" si="1"/>
        <v>0</v>
      </c>
      <c r="M22" s="75"/>
      <c r="N22" s="31" t="s">
        <v>148</v>
      </c>
      <c r="O22" s="76" t="s">
        <v>172</v>
      </c>
      <c r="P22" s="76" t="s">
        <v>180</v>
      </c>
      <c r="Q22" s="172">
        <v>2500000</v>
      </c>
      <c r="R22" s="213"/>
      <c r="S22" s="178">
        <f t="shared" si="3"/>
        <v>2500000</v>
      </c>
    </row>
    <row r="23" spans="1:21" ht="40" x14ac:dyDescent="0.25">
      <c r="A23" s="73" t="s">
        <v>25</v>
      </c>
      <c r="B23" s="78"/>
      <c r="C23" s="78"/>
      <c r="D23" s="80" t="s">
        <v>145</v>
      </c>
      <c r="E23" s="37" t="s">
        <v>36</v>
      </c>
      <c r="F23" s="193" t="s">
        <v>333</v>
      </c>
      <c r="G23" s="80" t="s">
        <v>384</v>
      </c>
      <c r="H23" s="31" t="s">
        <v>147</v>
      </c>
      <c r="I23" s="22">
        <v>100</v>
      </c>
      <c r="J23" s="23">
        <f t="shared" si="0"/>
        <v>1</v>
      </c>
      <c r="K23" s="22">
        <v>0</v>
      </c>
      <c r="L23" s="23">
        <f t="shared" si="1"/>
        <v>0</v>
      </c>
      <c r="M23" s="75"/>
      <c r="N23" s="31" t="s">
        <v>148</v>
      </c>
      <c r="O23" s="76" t="s">
        <v>172</v>
      </c>
      <c r="P23" s="76" t="s">
        <v>173</v>
      </c>
      <c r="Q23" s="172">
        <v>1666666.66</v>
      </c>
      <c r="R23" s="213"/>
      <c r="S23" s="178">
        <f t="shared" si="3"/>
        <v>1666666.66</v>
      </c>
    </row>
    <row r="24" spans="1:21" ht="40" x14ac:dyDescent="0.25">
      <c r="A24" s="73" t="s">
        <v>25</v>
      </c>
      <c r="B24" s="78"/>
      <c r="C24" s="78"/>
      <c r="D24" s="80" t="s">
        <v>145</v>
      </c>
      <c r="E24" s="37" t="s">
        <v>36</v>
      </c>
      <c r="F24" s="193" t="s">
        <v>334</v>
      </c>
      <c r="G24" s="80" t="s">
        <v>187</v>
      </c>
      <c r="H24" s="31" t="s">
        <v>147</v>
      </c>
      <c r="I24" s="22">
        <v>100</v>
      </c>
      <c r="J24" s="23">
        <f t="shared" si="0"/>
        <v>1</v>
      </c>
      <c r="K24" s="22">
        <v>0</v>
      </c>
      <c r="L24" s="23">
        <f t="shared" si="1"/>
        <v>0</v>
      </c>
      <c r="M24" s="75"/>
      <c r="N24" s="31" t="s">
        <v>148</v>
      </c>
      <c r="O24" s="76" t="s">
        <v>172</v>
      </c>
      <c r="P24" s="76" t="s">
        <v>173</v>
      </c>
      <c r="Q24" s="172">
        <v>3333333.33</v>
      </c>
      <c r="R24" s="213"/>
      <c r="S24" s="178">
        <f t="shared" si="3"/>
        <v>3333333.33</v>
      </c>
    </row>
    <row r="25" spans="1:21" ht="40" x14ac:dyDescent="0.25">
      <c r="A25" s="73" t="s">
        <v>25</v>
      </c>
      <c r="B25" s="78"/>
      <c r="C25" s="78"/>
      <c r="D25" s="80" t="s">
        <v>145</v>
      </c>
      <c r="E25" s="37" t="s">
        <v>36</v>
      </c>
      <c r="F25" s="193" t="s">
        <v>335</v>
      </c>
      <c r="G25" s="80" t="s">
        <v>188</v>
      </c>
      <c r="H25" s="31" t="s">
        <v>147</v>
      </c>
      <c r="I25" s="22">
        <v>100</v>
      </c>
      <c r="J25" s="23">
        <f t="shared" si="0"/>
        <v>1</v>
      </c>
      <c r="K25" s="22">
        <v>0</v>
      </c>
      <c r="L25" s="23">
        <f t="shared" si="1"/>
        <v>0</v>
      </c>
      <c r="M25" s="75"/>
      <c r="N25" s="31" t="s">
        <v>148</v>
      </c>
      <c r="O25" s="76" t="s">
        <v>172</v>
      </c>
      <c r="P25" s="76" t="s">
        <v>173</v>
      </c>
      <c r="Q25" s="172">
        <v>1500000</v>
      </c>
      <c r="R25" s="213"/>
      <c r="S25" s="178">
        <f t="shared" si="3"/>
        <v>1500000</v>
      </c>
    </row>
    <row r="26" spans="1:21" ht="40" x14ac:dyDescent="0.25">
      <c r="A26" s="73" t="s">
        <v>94</v>
      </c>
      <c r="B26" s="78"/>
      <c r="C26" s="78"/>
      <c r="D26" s="80" t="s">
        <v>145</v>
      </c>
      <c r="E26" s="37" t="s">
        <v>36</v>
      </c>
      <c r="F26" s="193" t="s">
        <v>336</v>
      </c>
      <c r="G26" s="80" t="s">
        <v>181</v>
      </c>
      <c r="H26" s="31" t="s">
        <v>147</v>
      </c>
      <c r="I26" s="22">
        <v>100</v>
      </c>
      <c r="J26" s="23">
        <f t="shared" si="0"/>
        <v>1</v>
      </c>
      <c r="K26" s="22"/>
      <c r="L26" s="23">
        <f t="shared" si="1"/>
        <v>0</v>
      </c>
      <c r="M26" s="75">
        <f t="shared" si="2"/>
        <v>1</v>
      </c>
      <c r="N26" s="31" t="s">
        <v>148</v>
      </c>
      <c r="O26" s="76" t="s">
        <v>172</v>
      </c>
      <c r="P26" s="76" t="s">
        <v>182</v>
      </c>
      <c r="Q26" s="172">
        <v>5000000</v>
      </c>
      <c r="R26" s="213"/>
      <c r="S26" s="178">
        <f t="shared" si="3"/>
        <v>5000000</v>
      </c>
    </row>
    <row r="27" spans="1:21" ht="40" x14ac:dyDescent="0.25">
      <c r="A27" s="73" t="s">
        <v>94</v>
      </c>
      <c r="B27" s="78"/>
      <c r="C27" s="78"/>
      <c r="D27" s="80" t="s">
        <v>145</v>
      </c>
      <c r="E27" s="37" t="s">
        <v>36</v>
      </c>
      <c r="F27" s="193" t="s">
        <v>337</v>
      </c>
      <c r="G27" s="80" t="s">
        <v>183</v>
      </c>
      <c r="H27" s="31" t="s">
        <v>147</v>
      </c>
      <c r="I27" s="22"/>
      <c r="J27" s="23">
        <f t="shared" si="0"/>
        <v>0</v>
      </c>
      <c r="K27" s="22">
        <v>100</v>
      </c>
      <c r="L27" s="23">
        <f t="shared" si="1"/>
        <v>1</v>
      </c>
      <c r="M27" s="75">
        <f t="shared" si="2"/>
        <v>1</v>
      </c>
      <c r="N27" s="31" t="s">
        <v>148</v>
      </c>
      <c r="O27" s="76" t="s">
        <v>172</v>
      </c>
      <c r="P27" s="76" t="s">
        <v>184</v>
      </c>
      <c r="Q27" s="172"/>
      <c r="R27" s="213">
        <v>5000000</v>
      </c>
      <c r="S27" s="178">
        <f t="shared" si="3"/>
        <v>5000000</v>
      </c>
    </row>
    <row r="28" spans="1:21" ht="40" x14ac:dyDescent="0.25">
      <c r="A28" s="73" t="s">
        <v>94</v>
      </c>
      <c r="B28" s="78"/>
      <c r="C28" s="78"/>
      <c r="D28" s="80" t="s">
        <v>145</v>
      </c>
      <c r="E28" s="37" t="s">
        <v>36</v>
      </c>
      <c r="F28" s="193" t="s">
        <v>338</v>
      </c>
      <c r="G28" s="80" t="s">
        <v>190</v>
      </c>
      <c r="H28" s="31" t="s">
        <v>147</v>
      </c>
      <c r="I28" s="22">
        <v>100</v>
      </c>
      <c r="J28" s="23">
        <f t="shared" si="0"/>
        <v>1</v>
      </c>
      <c r="K28" s="22"/>
      <c r="L28" s="23">
        <f t="shared" si="1"/>
        <v>0</v>
      </c>
      <c r="M28" s="75">
        <f t="shared" si="2"/>
        <v>1</v>
      </c>
      <c r="N28" s="31" t="s">
        <v>148</v>
      </c>
      <c r="O28" s="76" t="s">
        <v>172</v>
      </c>
      <c r="P28" s="76" t="s">
        <v>173</v>
      </c>
      <c r="Q28" s="172">
        <v>2000000</v>
      </c>
      <c r="R28" s="213"/>
      <c r="S28" s="178">
        <f t="shared" si="3"/>
        <v>2000000</v>
      </c>
    </row>
    <row r="29" spans="1:21" ht="50" x14ac:dyDescent="0.25">
      <c r="A29" s="73" t="s">
        <v>94</v>
      </c>
      <c r="B29" s="78"/>
      <c r="C29" s="78"/>
      <c r="D29" s="80" t="s">
        <v>145</v>
      </c>
      <c r="E29" s="37" t="s">
        <v>36</v>
      </c>
      <c r="F29" s="193" t="s">
        <v>339</v>
      </c>
      <c r="G29" s="80" t="s">
        <v>191</v>
      </c>
      <c r="H29" s="31" t="s">
        <v>147</v>
      </c>
      <c r="I29" s="22"/>
      <c r="J29" s="23">
        <f t="shared" si="0"/>
        <v>0</v>
      </c>
      <c r="K29" s="22">
        <v>100</v>
      </c>
      <c r="L29" s="23">
        <f t="shared" si="1"/>
        <v>1</v>
      </c>
      <c r="M29" s="75">
        <f t="shared" si="2"/>
        <v>1</v>
      </c>
      <c r="N29" s="31" t="s">
        <v>148</v>
      </c>
      <c r="O29" s="76" t="s">
        <v>172</v>
      </c>
      <c r="P29" s="76" t="s">
        <v>173</v>
      </c>
      <c r="Q29" s="172"/>
      <c r="R29" s="213">
        <v>4000000</v>
      </c>
      <c r="S29" s="178">
        <f t="shared" si="3"/>
        <v>4000000</v>
      </c>
    </row>
    <row r="30" spans="1:21" ht="30" x14ac:dyDescent="0.25">
      <c r="A30" s="73" t="s">
        <v>94</v>
      </c>
      <c r="B30" s="78"/>
      <c r="C30" s="78"/>
      <c r="D30" s="80" t="s">
        <v>145</v>
      </c>
      <c r="E30" s="37" t="s">
        <v>36</v>
      </c>
      <c r="F30" s="193" t="s">
        <v>340</v>
      </c>
      <c r="G30" s="80" t="s">
        <v>192</v>
      </c>
      <c r="H30" s="31" t="s">
        <v>147</v>
      </c>
      <c r="I30" s="22"/>
      <c r="J30" s="23">
        <f t="shared" si="0"/>
        <v>0</v>
      </c>
      <c r="K30" s="22">
        <v>100</v>
      </c>
      <c r="L30" s="23">
        <f t="shared" si="1"/>
        <v>1</v>
      </c>
      <c r="M30" s="75">
        <f t="shared" si="2"/>
        <v>1</v>
      </c>
      <c r="N30" s="31" t="s">
        <v>193</v>
      </c>
      <c r="O30" s="76" t="s">
        <v>194</v>
      </c>
      <c r="P30" s="76" t="s">
        <v>195</v>
      </c>
      <c r="Q30" s="172"/>
      <c r="R30" s="213">
        <v>5000000</v>
      </c>
      <c r="S30" s="178">
        <f t="shared" si="3"/>
        <v>5000000</v>
      </c>
    </row>
    <row r="31" spans="1:21" ht="40" x14ac:dyDescent="0.25">
      <c r="A31" s="73" t="s">
        <v>94</v>
      </c>
      <c r="B31" s="78"/>
      <c r="C31" s="78"/>
      <c r="D31" s="80" t="s">
        <v>145</v>
      </c>
      <c r="E31" s="37" t="s">
        <v>36</v>
      </c>
      <c r="F31" s="193" t="s">
        <v>341</v>
      </c>
      <c r="G31" s="80" t="s">
        <v>196</v>
      </c>
      <c r="H31" s="31" t="s">
        <v>147</v>
      </c>
      <c r="I31" s="22">
        <v>100</v>
      </c>
      <c r="J31" s="23">
        <f t="shared" si="0"/>
        <v>1</v>
      </c>
      <c r="K31" s="22"/>
      <c r="L31" s="23">
        <f t="shared" si="1"/>
        <v>0</v>
      </c>
      <c r="M31" s="75">
        <f t="shared" si="2"/>
        <v>1</v>
      </c>
      <c r="N31" s="31" t="s">
        <v>148</v>
      </c>
      <c r="O31" s="76" t="s">
        <v>172</v>
      </c>
      <c r="P31" s="76" t="s">
        <v>173</v>
      </c>
      <c r="Q31" s="172">
        <v>3000000</v>
      </c>
      <c r="R31" s="214"/>
      <c r="S31" s="178">
        <f t="shared" si="3"/>
        <v>3000000</v>
      </c>
    </row>
    <row r="32" spans="1:21" ht="40" x14ac:dyDescent="0.25">
      <c r="A32" s="73" t="s">
        <v>94</v>
      </c>
      <c r="B32" s="78"/>
      <c r="C32" s="78"/>
      <c r="D32" s="80" t="s">
        <v>145</v>
      </c>
      <c r="E32" s="37" t="s">
        <v>36</v>
      </c>
      <c r="F32" s="193" t="s">
        <v>342</v>
      </c>
      <c r="G32" s="80" t="s">
        <v>197</v>
      </c>
      <c r="H32" s="31" t="s">
        <v>147</v>
      </c>
      <c r="I32" s="22">
        <v>100</v>
      </c>
      <c r="J32" s="23">
        <f t="shared" si="0"/>
        <v>1</v>
      </c>
      <c r="K32" s="22"/>
      <c r="L32" s="23">
        <f t="shared" si="1"/>
        <v>0</v>
      </c>
      <c r="M32" s="75">
        <f t="shared" si="2"/>
        <v>1</v>
      </c>
      <c r="N32" s="31" t="s">
        <v>148</v>
      </c>
      <c r="O32" s="76" t="s">
        <v>172</v>
      </c>
      <c r="P32" s="76" t="s">
        <v>173</v>
      </c>
      <c r="Q32" s="172">
        <v>5000000</v>
      </c>
      <c r="R32" s="213"/>
      <c r="S32" s="178">
        <f t="shared" si="3"/>
        <v>5000000</v>
      </c>
    </row>
    <row r="33" spans="1:19" ht="40" x14ac:dyDescent="0.25">
      <c r="A33" s="73" t="s">
        <v>94</v>
      </c>
      <c r="B33" s="78"/>
      <c r="C33" s="78"/>
      <c r="D33" s="80" t="s">
        <v>145</v>
      </c>
      <c r="E33" s="37" t="s">
        <v>36</v>
      </c>
      <c r="F33" s="193" t="s">
        <v>343</v>
      </c>
      <c r="G33" s="80" t="s">
        <v>198</v>
      </c>
      <c r="H33" s="31" t="s">
        <v>147</v>
      </c>
      <c r="I33" s="22"/>
      <c r="J33" s="23">
        <f t="shared" si="0"/>
        <v>0</v>
      </c>
      <c r="K33" s="22">
        <v>100</v>
      </c>
      <c r="L33" s="23">
        <f t="shared" si="1"/>
        <v>1</v>
      </c>
      <c r="M33" s="75">
        <f t="shared" si="2"/>
        <v>1</v>
      </c>
      <c r="N33" s="31" t="s">
        <v>148</v>
      </c>
      <c r="O33" s="76" t="s">
        <v>172</v>
      </c>
      <c r="P33" s="76" t="s">
        <v>173</v>
      </c>
      <c r="Q33" s="172"/>
      <c r="R33" s="213">
        <v>25000000</v>
      </c>
      <c r="S33" s="178">
        <f t="shared" si="3"/>
        <v>25000000</v>
      </c>
    </row>
    <row r="34" spans="1:19" ht="40" x14ac:dyDescent="0.25">
      <c r="A34" s="73" t="s">
        <v>94</v>
      </c>
      <c r="B34" s="78"/>
      <c r="C34" s="78"/>
      <c r="D34" s="80" t="s">
        <v>145</v>
      </c>
      <c r="E34" s="37" t="s">
        <v>36</v>
      </c>
      <c r="F34" s="193" t="s">
        <v>380</v>
      </c>
      <c r="G34" s="80" t="s">
        <v>199</v>
      </c>
      <c r="H34" s="31" t="s">
        <v>147</v>
      </c>
      <c r="I34" s="22"/>
      <c r="J34" s="23">
        <f t="shared" si="0"/>
        <v>0</v>
      </c>
      <c r="K34" s="22">
        <v>100</v>
      </c>
      <c r="L34" s="23">
        <f t="shared" si="1"/>
        <v>1</v>
      </c>
      <c r="M34" s="75">
        <f t="shared" si="2"/>
        <v>1</v>
      </c>
      <c r="N34" s="31" t="s">
        <v>148</v>
      </c>
      <c r="O34" s="76" t="s">
        <v>172</v>
      </c>
      <c r="P34" s="76" t="s">
        <v>173</v>
      </c>
      <c r="Q34" s="172"/>
      <c r="R34" s="213">
        <v>30000000</v>
      </c>
      <c r="S34" s="178">
        <f t="shared" si="3"/>
        <v>30000000</v>
      </c>
    </row>
    <row r="35" spans="1:19" ht="30" x14ac:dyDescent="0.25">
      <c r="A35" s="73" t="s">
        <v>94</v>
      </c>
      <c r="B35" s="78"/>
      <c r="C35" s="78"/>
      <c r="D35" s="80" t="s">
        <v>145</v>
      </c>
      <c r="E35" s="37" t="s">
        <v>36</v>
      </c>
      <c r="F35" s="193" t="s">
        <v>344</v>
      </c>
      <c r="G35" s="80" t="s">
        <v>200</v>
      </c>
      <c r="H35" s="31" t="s">
        <v>147</v>
      </c>
      <c r="I35" s="22"/>
      <c r="J35" s="23">
        <f t="shared" si="0"/>
        <v>0</v>
      </c>
      <c r="K35" s="22">
        <v>100</v>
      </c>
      <c r="L35" s="23">
        <f t="shared" si="1"/>
        <v>1</v>
      </c>
      <c r="M35" s="75">
        <f t="shared" si="2"/>
        <v>1</v>
      </c>
      <c r="N35" s="31" t="s">
        <v>193</v>
      </c>
      <c r="O35" s="76" t="s">
        <v>194</v>
      </c>
      <c r="P35" s="76" t="s">
        <v>195</v>
      </c>
      <c r="Q35" s="172"/>
      <c r="R35" s="213">
        <v>40000000</v>
      </c>
      <c r="S35" s="178">
        <f t="shared" si="3"/>
        <v>40000000</v>
      </c>
    </row>
    <row r="36" spans="1:19" ht="30" x14ac:dyDescent="0.25">
      <c r="A36" s="73" t="s">
        <v>94</v>
      </c>
      <c r="B36" s="78"/>
      <c r="C36" s="78"/>
      <c r="D36" s="80" t="s">
        <v>145</v>
      </c>
      <c r="E36" s="37" t="s">
        <v>36</v>
      </c>
      <c r="F36" s="193" t="s">
        <v>345</v>
      </c>
      <c r="G36" s="80" t="s">
        <v>201</v>
      </c>
      <c r="H36" s="31" t="s">
        <v>147</v>
      </c>
      <c r="I36" s="22"/>
      <c r="J36" s="23">
        <f t="shared" si="0"/>
        <v>0</v>
      </c>
      <c r="K36" s="22">
        <v>100</v>
      </c>
      <c r="L36" s="23">
        <f t="shared" si="1"/>
        <v>1</v>
      </c>
      <c r="M36" s="75">
        <f t="shared" si="2"/>
        <v>1</v>
      </c>
      <c r="N36" s="31" t="s">
        <v>193</v>
      </c>
      <c r="O36" s="76" t="s">
        <v>194</v>
      </c>
      <c r="P36" s="76" t="s">
        <v>195</v>
      </c>
      <c r="Q36" s="172"/>
      <c r="R36" s="213">
        <v>20000000</v>
      </c>
      <c r="S36" s="178">
        <f t="shared" si="3"/>
        <v>20000000</v>
      </c>
    </row>
    <row r="37" spans="1:19" ht="40" x14ac:dyDescent="0.25">
      <c r="A37" s="73" t="s">
        <v>94</v>
      </c>
      <c r="B37" s="78"/>
      <c r="C37" s="78"/>
      <c r="D37" s="80" t="s">
        <v>145</v>
      </c>
      <c r="E37" s="37" t="s">
        <v>36</v>
      </c>
      <c r="F37" s="193" t="s">
        <v>346</v>
      </c>
      <c r="G37" s="80" t="s">
        <v>202</v>
      </c>
      <c r="H37" s="31" t="s">
        <v>147</v>
      </c>
      <c r="I37" s="22"/>
      <c r="J37" s="23">
        <f t="shared" si="0"/>
        <v>0</v>
      </c>
      <c r="K37" s="22">
        <v>100</v>
      </c>
      <c r="L37" s="23">
        <f t="shared" si="1"/>
        <v>1</v>
      </c>
      <c r="M37" s="75">
        <f t="shared" si="2"/>
        <v>1</v>
      </c>
      <c r="N37" s="31" t="s">
        <v>148</v>
      </c>
      <c r="O37" s="76" t="s">
        <v>172</v>
      </c>
      <c r="P37" s="76" t="s">
        <v>173</v>
      </c>
      <c r="Q37" s="172"/>
      <c r="R37" s="213">
        <v>5000000</v>
      </c>
      <c r="S37" s="178">
        <f t="shared" si="3"/>
        <v>5000000</v>
      </c>
    </row>
    <row r="38" spans="1:19" ht="110" x14ac:dyDescent="0.25">
      <c r="A38" s="73" t="s">
        <v>105</v>
      </c>
      <c r="B38" s="74"/>
      <c r="C38" s="74"/>
      <c r="D38" s="64" t="s">
        <v>204</v>
      </c>
      <c r="E38" s="37" t="s">
        <v>36</v>
      </c>
      <c r="F38" s="193" t="s">
        <v>347</v>
      </c>
      <c r="G38" s="80" t="s">
        <v>207</v>
      </c>
      <c r="H38" s="31" t="s">
        <v>147</v>
      </c>
      <c r="I38" s="22">
        <v>50</v>
      </c>
      <c r="J38" s="23">
        <f t="shared" si="0"/>
        <v>0.5</v>
      </c>
      <c r="K38" s="22">
        <v>50</v>
      </c>
      <c r="L38" s="23">
        <f t="shared" si="1"/>
        <v>0.5</v>
      </c>
      <c r="M38" s="75">
        <f t="shared" si="2"/>
        <v>1</v>
      </c>
      <c r="N38" s="64" t="s">
        <v>193</v>
      </c>
      <c r="O38" s="118" t="s">
        <v>205</v>
      </c>
      <c r="P38" s="118" t="s">
        <v>206</v>
      </c>
      <c r="Q38" s="172">
        <f>64199616/2</f>
        <v>32099808</v>
      </c>
      <c r="R38" s="213">
        <f>64199616/2</f>
        <v>32099808</v>
      </c>
      <c r="S38" s="178">
        <f t="shared" si="3"/>
        <v>64199616</v>
      </c>
    </row>
    <row r="39" spans="1:19" ht="60" x14ac:dyDescent="0.25">
      <c r="A39" s="73" t="s">
        <v>105</v>
      </c>
      <c r="B39" s="74"/>
      <c r="C39" s="74"/>
      <c r="D39" s="64" t="s">
        <v>204</v>
      </c>
      <c r="E39" s="37" t="s">
        <v>36</v>
      </c>
      <c r="F39" s="193" t="s">
        <v>348</v>
      </c>
      <c r="G39" s="80" t="s">
        <v>208</v>
      </c>
      <c r="H39" s="31" t="s">
        <v>147</v>
      </c>
      <c r="I39" s="22">
        <v>50</v>
      </c>
      <c r="J39" s="23">
        <f t="shared" si="0"/>
        <v>0.5</v>
      </c>
      <c r="K39" s="22">
        <v>50</v>
      </c>
      <c r="L39" s="23">
        <f t="shared" si="1"/>
        <v>0.5</v>
      </c>
      <c r="M39" s="75">
        <f t="shared" si="2"/>
        <v>1</v>
      </c>
      <c r="N39" s="64" t="s">
        <v>193</v>
      </c>
      <c r="O39" s="118" t="s">
        <v>205</v>
      </c>
      <c r="P39" s="118" t="s">
        <v>206</v>
      </c>
      <c r="Q39" s="172">
        <v>20000000</v>
      </c>
      <c r="R39" s="213">
        <v>20000000</v>
      </c>
      <c r="S39" s="178">
        <f t="shared" si="3"/>
        <v>40000000</v>
      </c>
    </row>
    <row r="40" spans="1:19" ht="31.5" x14ac:dyDescent="0.25">
      <c r="A40" s="73" t="s">
        <v>105</v>
      </c>
      <c r="B40" s="74"/>
      <c r="C40" s="74"/>
      <c r="D40" s="64" t="s">
        <v>204</v>
      </c>
      <c r="E40" s="37" t="s">
        <v>36</v>
      </c>
      <c r="F40" s="193" t="s">
        <v>349</v>
      </c>
      <c r="G40" s="80" t="s">
        <v>209</v>
      </c>
      <c r="H40" s="31" t="s">
        <v>147</v>
      </c>
      <c r="I40" s="22"/>
      <c r="J40" s="23">
        <f t="shared" si="0"/>
        <v>0</v>
      </c>
      <c r="K40" s="22">
        <v>100</v>
      </c>
      <c r="L40" s="23">
        <f t="shared" si="1"/>
        <v>1</v>
      </c>
      <c r="M40" s="75">
        <f t="shared" si="2"/>
        <v>1</v>
      </c>
      <c r="N40" s="64" t="s">
        <v>193</v>
      </c>
      <c r="O40" s="118" t="s">
        <v>205</v>
      </c>
      <c r="P40" s="118" t="s">
        <v>206</v>
      </c>
      <c r="Q40" s="172"/>
      <c r="R40" s="213">
        <v>130000000</v>
      </c>
      <c r="S40" s="178">
        <f t="shared" si="3"/>
        <v>130000000</v>
      </c>
    </row>
    <row r="41" spans="1:19" ht="31.5" x14ac:dyDescent="0.25">
      <c r="A41" s="73" t="s">
        <v>105</v>
      </c>
      <c r="B41" s="74"/>
      <c r="C41" s="74"/>
      <c r="D41" s="64" t="s">
        <v>204</v>
      </c>
      <c r="E41" s="37" t="s">
        <v>36</v>
      </c>
      <c r="F41" s="193" t="s">
        <v>350</v>
      </c>
      <c r="G41" s="80" t="s">
        <v>210</v>
      </c>
      <c r="H41" s="31" t="s">
        <v>147</v>
      </c>
      <c r="I41" s="22">
        <v>100</v>
      </c>
      <c r="J41" s="23">
        <f>IF(OR(I41=0),0,(I41/(I41+K41)))</f>
        <v>1</v>
      </c>
      <c r="K41" s="22"/>
      <c r="L41" s="23">
        <f>IF(OR(K41=0),0,(K41/(I41+K41)))</f>
        <v>0</v>
      </c>
      <c r="M41" s="75">
        <f t="shared" si="2"/>
        <v>1</v>
      </c>
      <c r="N41" s="64" t="s">
        <v>193</v>
      </c>
      <c r="O41" s="118" t="s">
        <v>205</v>
      </c>
      <c r="P41" s="118" t="s">
        <v>206</v>
      </c>
      <c r="Q41" s="172">
        <v>100000000</v>
      </c>
      <c r="R41" s="213"/>
      <c r="S41" s="178">
        <f t="shared" si="3"/>
        <v>100000000</v>
      </c>
    </row>
    <row r="42" spans="1:19" ht="31.5" x14ac:dyDescent="0.25">
      <c r="A42" s="73" t="s">
        <v>105</v>
      </c>
      <c r="B42" s="74"/>
      <c r="C42" s="74"/>
      <c r="D42" s="64" t="s">
        <v>204</v>
      </c>
      <c r="E42" s="37" t="s">
        <v>36</v>
      </c>
      <c r="F42" s="193" t="s">
        <v>351</v>
      </c>
      <c r="G42" s="80" t="s">
        <v>211</v>
      </c>
      <c r="H42" s="31" t="s">
        <v>147</v>
      </c>
      <c r="I42" s="22"/>
      <c r="J42" s="23">
        <f t="shared" si="0"/>
        <v>0</v>
      </c>
      <c r="K42" s="22">
        <v>100</v>
      </c>
      <c r="L42" s="23">
        <f t="shared" si="1"/>
        <v>1</v>
      </c>
      <c r="M42" s="75">
        <f t="shared" si="2"/>
        <v>1</v>
      </c>
      <c r="N42" s="64" t="s">
        <v>193</v>
      </c>
      <c r="O42" s="118" t="s">
        <v>205</v>
      </c>
      <c r="P42" s="118" t="s">
        <v>206</v>
      </c>
      <c r="Q42" s="172"/>
      <c r="R42" s="213">
        <v>60000000</v>
      </c>
      <c r="S42" s="178">
        <f t="shared" si="3"/>
        <v>60000000</v>
      </c>
    </row>
    <row r="43" spans="1:19" ht="31.5" x14ac:dyDescent="0.25">
      <c r="A43" s="73" t="s">
        <v>105</v>
      </c>
      <c r="B43" s="74"/>
      <c r="C43" s="74"/>
      <c r="D43" s="64" t="s">
        <v>204</v>
      </c>
      <c r="E43" s="37" t="s">
        <v>36</v>
      </c>
      <c r="F43" s="193" t="s">
        <v>352</v>
      </c>
      <c r="G43" s="80" t="s">
        <v>212</v>
      </c>
      <c r="H43" s="31" t="s">
        <v>147</v>
      </c>
      <c r="I43" s="22"/>
      <c r="J43" s="23">
        <f t="shared" si="0"/>
        <v>0</v>
      </c>
      <c r="K43" s="22">
        <v>100</v>
      </c>
      <c r="L43" s="23">
        <f t="shared" si="1"/>
        <v>1</v>
      </c>
      <c r="M43" s="75">
        <f t="shared" si="2"/>
        <v>1</v>
      </c>
      <c r="N43" s="64" t="s">
        <v>193</v>
      </c>
      <c r="O43" s="118" t="s">
        <v>205</v>
      </c>
      <c r="P43" s="118" t="s">
        <v>206</v>
      </c>
      <c r="Q43" s="172"/>
      <c r="R43" s="213">
        <v>61408950</v>
      </c>
      <c r="S43" s="178">
        <f t="shared" si="3"/>
        <v>61408950</v>
      </c>
    </row>
    <row r="44" spans="1:19" ht="31.5" x14ac:dyDescent="0.25">
      <c r="A44" s="73" t="s">
        <v>105</v>
      </c>
      <c r="B44" s="74"/>
      <c r="C44" s="74"/>
      <c r="D44" s="64" t="s">
        <v>204</v>
      </c>
      <c r="E44" s="37" t="s">
        <v>36</v>
      </c>
      <c r="F44" s="193" t="s">
        <v>374</v>
      </c>
      <c r="G44" s="80" t="s">
        <v>213</v>
      </c>
      <c r="H44" s="31" t="s">
        <v>147</v>
      </c>
      <c r="I44" s="22"/>
      <c r="J44" s="23">
        <f t="shared" si="0"/>
        <v>0</v>
      </c>
      <c r="K44" s="22">
        <v>100</v>
      </c>
      <c r="L44" s="23">
        <f t="shared" si="1"/>
        <v>1</v>
      </c>
      <c r="M44" s="75">
        <f t="shared" si="2"/>
        <v>1</v>
      </c>
      <c r="N44" s="64" t="s">
        <v>193</v>
      </c>
      <c r="O44" s="118" t="s">
        <v>205</v>
      </c>
      <c r="P44" s="118" t="s">
        <v>206</v>
      </c>
      <c r="Q44" s="172"/>
      <c r="R44" s="213">
        <v>60000000</v>
      </c>
      <c r="S44" s="178">
        <f t="shared" si="3"/>
        <v>60000000</v>
      </c>
    </row>
    <row r="45" spans="1:19" ht="31.5" x14ac:dyDescent="0.25">
      <c r="A45" s="73" t="s">
        <v>105</v>
      </c>
      <c r="B45" s="74"/>
      <c r="C45" s="74"/>
      <c r="D45" s="64" t="s">
        <v>204</v>
      </c>
      <c r="E45" s="37" t="s">
        <v>36</v>
      </c>
      <c r="F45" s="193" t="s">
        <v>353</v>
      </c>
      <c r="G45" s="80" t="s">
        <v>214</v>
      </c>
      <c r="H45" s="31" t="s">
        <v>147</v>
      </c>
      <c r="I45" s="22">
        <v>100</v>
      </c>
      <c r="J45" s="23">
        <f t="shared" si="0"/>
        <v>1</v>
      </c>
      <c r="K45" s="22"/>
      <c r="L45" s="23">
        <f t="shared" si="1"/>
        <v>0</v>
      </c>
      <c r="M45" s="75">
        <f t="shared" si="2"/>
        <v>1</v>
      </c>
      <c r="N45" s="64" t="s">
        <v>193</v>
      </c>
      <c r="O45" s="118" t="s">
        <v>205</v>
      </c>
      <c r="P45" s="118" t="s">
        <v>206</v>
      </c>
      <c r="Q45" s="172">
        <v>25000000</v>
      </c>
      <c r="R45" s="213"/>
      <c r="S45" s="178">
        <f t="shared" si="3"/>
        <v>25000000</v>
      </c>
    </row>
    <row r="46" spans="1:19" ht="40" x14ac:dyDescent="0.25">
      <c r="A46" s="73" t="s">
        <v>105</v>
      </c>
      <c r="B46" s="74"/>
      <c r="C46" s="74"/>
      <c r="D46" s="64" t="s">
        <v>204</v>
      </c>
      <c r="E46" s="37" t="s">
        <v>36</v>
      </c>
      <c r="F46" s="193" t="s">
        <v>354</v>
      </c>
      <c r="G46" s="80" t="s">
        <v>215</v>
      </c>
      <c r="H46" s="31" t="s">
        <v>147</v>
      </c>
      <c r="I46" s="22">
        <v>100</v>
      </c>
      <c r="J46" s="23">
        <f t="shared" si="0"/>
        <v>1</v>
      </c>
      <c r="K46" s="22"/>
      <c r="L46" s="23">
        <f t="shared" si="1"/>
        <v>0</v>
      </c>
      <c r="M46" s="84">
        <f t="shared" si="2"/>
        <v>1</v>
      </c>
      <c r="N46" s="64" t="s">
        <v>193</v>
      </c>
      <c r="O46" s="118" t="s">
        <v>205</v>
      </c>
      <c r="P46" s="118" t="s">
        <v>206</v>
      </c>
      <c r="Q46" s="172">
        <v>40915277</v>
      </c>
      <c r="R46" s="214"/>
      <c r="S46" s="178">
        <f t="shared" si="3"/>
        <v>40915277</v>
      </c>
    </row>
    <row r="47" spans="1:19" ht="31.5" x14ac:dyDescent="0.25">
      <c r="A47" s="73" t="s">
        <v>105</v>
      </c>
      <c r="B47" s="74"/>
      <c r="C47" s="74"/>
      <c r="D47" s="64" t="s">
        <v>204</v>
      </c>
      <c r="E47" s="37" t="s">
        <v>36</v>
      </c>
      <c r="F47" s="193" t="s">
        <v>355</v>
      </c>
      <c r="G47" s="80" t="s">
        <v>216</v>
      </c>
      <c r="H47" s="31" t="s">
        <v>147</v>
      </c>
      <c r="I47" s="22">
        <v>100</v>
      </c>
      <c r="J47" s="23">
        <f t="shared" si="0"/>
        <v>1</v>
      </c>
      <c r="K47" s="22"/>
      <c r="L47" s="23">
        <f t="shared" si="1"/>
        <v>0</v>
      </c>
      <c r="M47" s="84">
        <f t="shared" si="2"/>
        <v>1</v>
      </c>
      <c r="N47" s="64" t="s">
        <v>193</v>
      </c>
      <c r="O47" s="118" t="s">
        <v>217</v>
      </c>
      <c r="P47" s="118" t="s">
        <v>206</v>
      </c>
      <c r="Q47" s="172">
        <v>11956353</v>
      </c>
      <c r="R47" s="213"/>
      <c r="S47" s="178">
        <f t="shared" si="3"/>
        <v>11956353</v>
      </c>
    </row>
    <row r="48" spans="1:19" ht="40" x14ac:dyDescent="0.25">
      <c r="A48" s="73" t="s">
        <v>105</v>
      </c>
      <c r="B48" s="74"/>
      <c r="C48" s="74"/>
      <c r="D48" s="64" t="s">
        <v>204</v>
      </c>
      <c r="E48" s="37" t="s">
        <v>36</v>
      </c>
      <c r="F48" s="193" t="s">
        <v>356</v>
      </c>
      <c r="G48" s="80" t="s">
        <v>218</v>
      </c>
      <c r="H48" s="31" t="s">
        <v>147</v>
      </c>
      <c r="I48" s="22">
        <v>100</v>
      </c>
      <c r="J48" s="23">
        <f t="shared" si="0"/>
        <v>1</v>
      </c>
      <c r="K48" s="22"/>
      <c r="L48" s="23">
        <f t="shared" si="1"/>
        <v>0</v>
      </c>
      <c r="M48" s="84">
        <f t="shared" si="2"/>
        <v>1</v>
      </c>
      <c r="N48" s="64" t="s">
        <v>193</v>
      </c>
      <c r="O48" s="118" t="s">
        <v>219</v>
      </c>
      <c r="P48" s="118" t="s">
        <v>206</v>
      </c>
      <c r="Q48" s="172">
        <v>16297919</v>
      </c>
      <c r="R48" s="213"/>
      <c r="S48" s="178">
        <f t="shared" si="3"/>
        <v>16297919</v>
      </c>
    </row>
    <row r="49" spans="1:20" ht="50" x14ac:dyDescent="0.25">
      <c r="A49" s="73" t="s">
        <v>105</v>
      </c>
      <c r="B49" s="74"/>
      <c r="C49" s="74"/>
      <c r="D49" s="64" t="s">
        <v>204</v>
      </c>
      <c r="E49" s="37" t="s">
        <v>36</v>
      </c>
      <c r="F49" s="193" t="s">
        <v>357</v>
      </c>
      <c r="G49" s="80" t="s">
        <v>220</v>
      </c>
      <c r="H49" s="31" t="s">
        <v>147</v>
      </c>
      <c r="I49" s="22"/>
      <c r="J49" s="23">
        <f t="shared" si="0"/>
        <v>0</v>
      </c>
      <c r="K49" s="22">
        <v>100</v>
      </c>
      <c r="L49" s="23">
        <f t="shared" si="1"/>
        <v>1</v>
      </c>
      <c r="M49" s="84">
        <f t="shared" si="2"/>
        <v>1</v>
      </c>
      <c r="N49" s="64" t="s">
        <v>193</v>
      </c>
      <c r="O49" s="118" t="s">
        <v>221</v>
      </c>
      <c r="P49" s="118" t="s">
        <v>206</v>
      </c>
      <c r="Q49" s="172"/>
      <c r="R49" s="213">
        <v>39545560</v>
      </c>
      <c r="S49" s="178">
        <f t="shared" si="3"/>
        <v>39545560</v>
      </c>
    </row>
    <row r="50" spans="1:20" ht="50" x14ac:dyDescent="0.25">
      <c r="A50" s="73" t="s">
        <v>105</v>
      </c>
      <c r="B50" s="74"/>
      <c r="C50" s="74"/>
      <c r="D50" s="64" t="s">
        <v>204</v>
      </c>
      <c r="E50" s="37" t="s">
        <v>36</v>
      </c>
      <c r="F50" s="193" t="s">
        <v>358</v>
      </c>
      <c r="G50" s="80" t="s">
        <v>222</v>
      </c>
      <c r="H50" s="31" t="s">
        <v>147</v>
      </c>
      <c r="I50" s="22">
        <v>100</v>
      </c>
      <c r="J50" s="23">
        <f t="shared" si="0"/>
        <v>1</v>
      </c>
      <c r="K50" s="22"/>
      <c r="L50" s="23">
        <f t="shared" si="1"/>
        <v>0</v>
      </c>
      <c r="M50" s="84">
        <f t="shared" si="2"/>
        <v>1</v>
      </c>
      <c r="N50" s="64" t="s">
        <v>193</v>
      </c>
      <c r="O50" s="118" t="s">
        <v>223</v>
      </c>
      <c r="P50" s="118" t="s">
        <v>206</v>
      </c>
      <c r="Q50" s="172">
        <v>7180577</v>
      </c>
      <c r="R50" s="213"/>
      <c r="S50" s="178">
        <f t="shared" si="3"/>
        <v>7180577</v>
      </c>
    </row>
    <row r="51" spans="1:20" ht="40" x14ac:dyDescent="0.25">
      <c r="A51" s="73" t="s">
        <v>105</v>
      </c>
      <c r="B51" s="74"/>
      <c r="C51" s="74"/>
      <c r="D51" s="64" t="s">
        <v>204</v>
      </c>
      <c r="E51" s="37"/>
      <c r="F51" s="193" t="s">
        <v>359</v>
      </c>
      <c r="G51" s="80" t="s">
        <v>224</v>
      </c>
      <c r="H51" s="31" t="s">
        <v>147</v>
      </c>
      <c r="I51" s="22">
        <v>100</v>
      </c>
      <c r="J51" s="23">
        <f t="shared" si="0"/>
        <v>1</v>
      </c>
      <c r="K51" s="22"/>
      <c r="L51" s="23">
        <f t="shared" si="1"/>
        <v>0</v>
      </c>
      <c r="M51" s="84">
        <f t="shared" si="2"/>
        <v>1</v>
      </c>
      <c r="N51" s="64" t="s">
        <v>193</v>
      </c>
      <c r="O51" s="118" t="s">
        <v>223</v>
      </c>
      <c r="P51" s="118" t="s">
        <v>206</v>
      </c>
      <c r="Q51" s="172">
        <v>17497497</v>
      </c>
      <c r="R51" s="213"/>
      <c r="S51" s="178">
        <f t="shared" si="3"/>
        <v>17497497</v>
      </c>
    </row>
    <row r="52" spans="1:20" ht="31.5" x14ac:dyDescent="0.25">
      <c r="A52" s="73" t="s">
        <v>105</v>
      </c>
      <c r="B52" s="74"/>
      <c r="C52" s="74"/>
      <c r="D52" s="64" t="s">
        <v>204</v>
      </c>
      <c r="E52" s="37"/>
      <c r="F52" s="193" t="s">
        <v>360</v>
      </c>
      <c r="G52" s="80" t="s">
        <v>225</v>
      </c>
      <c r="H52" s="31" t="s">
        <v>147</v>
      </c>
      <c r="I52" s="22">
        <v>100</v>
      </c>
      <c r="J52" s="23">
        <f t="shared" si="0"/>
        <v>1</v>
      </c>
      <c r="K52" s="22"/>
      <c r="L52" s="23">
        <f t="shared" si="1"/>
        <v>0</v>
      </c>
      <c r="M52" s="84">
        <f t="shared" si="2"/>
        <v>1</v>
      </c>
      <c r="N52" s="64" t="s">
        <v>193</v>
      </c>
      <c r="O52" s="118" t="s">
        <v>223</v>
      </c>
      <c r="P52" s="118" t="s">
        <v>206</v>
      </c>
      <c r="Q52" s="172">
        <v>17820876</v>
      </c>
      <c r="R52" s="213"/>
      <c r="S52" s="178">
        <f t="shared" si="3"/>
        <v>17820876</v>
      </c>
    </row>
    <row r="53" spans="1:20" ht="31.5" x14ac:dyDescent="0.25">
      <c r="A53" s="73" t="s">
        <v>105</v>
      </c>
      <c r="B53" s="74"/>
      <c r="C53" s="74"/>
      <c r="D53" s="64" t="s">
        <v>204</v>
      </c>
      <c r="E53" s="37"/>
      <c r="F53" s="193" t="s">
        <v>361</v>
      </c>
      <c r="G53" s="80" t="s">
        <v>226</v>
      </c>
      <c r="H53" s="31" t="s">
        <v>147</v>
      </c>
      <c r="I53" s="22"/>
      <c r="J53" s="23">
        <f t="shared" si="0"/>
        <v>0</v>
      </c>
      <c r="K53" s="22">
        <v>100</v>
      </c>
      <c r="L53" s="23">
        <f t="shared" si="1"/>
        <v>1</v>
      </c>
      <c r="M53" s="84">
        <f t="shared" si="2"/>
        <v>1</v>
      </c>
      <c r="N53" s="64" t="s">
        <v>193</v>
      </c>
      <c r="O53" s="118" t="s">
        <v>223</v>
      </c>
      <c r="P53" s="118" t="s">
        <v>206</v>
      </c>
      <c r="Q53" s="172"/>
      <c r="R53" s="213">
        <v>29986765</v>
      </c>
      <c r="S53" s="178">
        <f t="shared" si="3"/>
        <v>29986765</v>
      </c>
    </row>
    <row r="54" spans="1:20" ht="31.5" x14ac:dyDescent="0.25">
      <c r="A54" s="73" t="s">
        <v>82</v>
      </c>
      <c r="B54" s="78"/>
      <c r="C54" s="78"/>
      <c r="D54" s="80" t="s">
        <v>234</v>
      </c>
      <c r="E54" s="37" t="s">
        <v>36</v>
      </c>
      <c r="F54" s="193" t="s">
        <v>362</v>
      </c>
      <c r="G54" s="80" t="s">
        <v>238</v>
      </c>
      <c r="H54" s="31" t="s">
        <v>239</v>
      </c>
      <c r="I54" s="22">
        <v>100</v>
      </c>
      <c r="J54" s="23">
        <f t="shared" si="0"/>
        <v>1</v>
      </c>
      <c r="K54" s="22"/>
      <c r="L54" s="23">
        <f t="shared" si="1"/>
        <v>0</v>
      </c>
      <c r="M54" s="84">
        <f t="shared" si="2"/>
        <v>1</v>
      </c>
      <c r="N54" s="64" t="s">
        <v>237</v>
      </c>
      <c r="O54" s="31" t="s">
        <v>89</v>
      </c>
      <c r="P54" s="31" t="s">
        <v>110</v>
      </c>
      <c r="Q54" s="172">
        <v>25554451.550000001</v>
      </c>
      <c r="R54" s="213"/>
      <c r="S54" s="178">
        <f t="shared" si="3"/>
        <v>25554451.550000001</v>
      </c>
    </row>
    <row r="55" spans="1:20" ht="60" x14ac:dyDescent="0.25">
      <c r="A55" s="73" t="s">
        <v>100</v>
      </c>
      <c r="B55" s="78"/>
      <c r="C55" s="78"/>
      <c r="D55" s="80" t="s">
        <v>234</v>
      </c>
      <c r="E55" s="37" t="s">
        <v>36</v>
      </c>
      <c r="F55" s="193" t="s">
        <v>363</v>
      </c>
      <c r="G55" s="80" t="s">
        <v>240</v>
      </c>
      <c r="H55" s="31" t="s">
        <v>239</v>
      </c>
      <c r="I55" s="22">
        <v>100</v>
      </c>
      <c r="J55" s="23">
        <f t="shared" si="0"/>
        <v>1</v>
      </c>
      <c r="K55" s="22"/>
      <c r="L55" s="23">
        <f t="shared" si="1"/>
        <v>0</v>
      </c>
      <c r="M55" s="84">
        <f t="shared" si="2"/>
        <v>1</v>
      </c>
      <c r="N55" s="64" t="s">
        <v>237</v>
      </c>
      <c r="O55" s="31" t="s">
        <v>89</v>
      </c>
      <c r="P55" s="31" t="s">
        <v>110</v>
      </c>
      <c r="Q55" s="172">
        <v>10000000</v>
      </c>
      <c r="R55" s="213"/>
      <c r="S55" s="178">
        <f t="shared" si="3"/>
        <v>10000000</v>
      </c>
    </row>
    <row r="56" spans="1:20" ht="42" x14ac:dyDescent="0.25">
      <c r="A56" s="73" t="s">
        <v>117</v>
      </c>
      <c r="B56" s="78"/>
      <c r="C56" s="78"/>
      <c r="D56" s="64" t="s">
        <v>118</v>
      </c>
      <c r="E56" s="78" t="s">
        <v>36</v>
      </c>
      <c r="F56" s="193" t="s">
        <v>364</v>
      </c>
      <c r="G56" s="80" t="s">
        <v>381</v>
      </c>
      <c r="H56" s="31" t="s">
        <v>120</v>
      </c>
      <c r="I56" s="22">
        <v>50</v>
      </c>
      <c r="J56" s="23">
        <f t="shared" si="0"/>
        <v>0.5</v>
      </c>
      <c r="K56" s="22">
        <v>50</v>
      </c>
      <c r="L56" s="23">
        <f t="shared" si="1"/>
        <v>0.5</v>
      </c>
      <c r="M56" s="84">
        <f t="shared" si="2"/>
        <v>1</v>
      </c>
      <c r="N56" s="27" t="s">
        <v>121</v>
      </c>
      <c r="O56" s="31" t="s">
        <v>122</v>
      </c>
      <c r="P56" s="31" t="s">
        <v>110</v>
      </c>
      <c r="Q56" s="172">
        <v>11303957.27</v>
      </c>
      <c r="R56" s="213">
        <v>11303957.27</v>
      </c>
      <c r="S56" s="178">
        <f t="shared" si="3"/>
        <v>22607914.539999999</v>
      </c>
      <c r="T56" s="178">
        <f>+Q56+1000000</f>
        <v>12303957.27</v>
      </c>
    </row>
    <row r="57" spans="1:20" ht="42" x14ac:dyDescent="0.25">
      <c r="A57" s="73" t="s">
        <v>141</v>
      </c>
      <c r="B57" s="78"/>
      <c r="C57" s="78"/>
      <c r="D57" s="64" t="s">
        <v>123</v>
      </c>
      <c r="E57" s="78" t="s">
        <v>36</v>
      </c>
      <c r="F57" s="193" t="s">
        <v>365</v>
      </c>
      <c r="G57" s="33" t="s">
        <v>140</v>
      </c>
      <c r="H57" s="31" t="s">
        <v>120</v>
      </c>
      <c r="I57" s="22"/>
      <c r="J57" s="23">
        <f t="shared" si="0"/>
        <v>0</v>
      </c>
      <c r="K57" s="22">
        <v>100</v>
      </c>
      <c r="L57" s="23">
        <f t="shared" si="1"/>
        <v>1</v>
      </c>
      <c r="M57" s="84">
        <f t="shared" si="2"/>
        <v>1</v>
      </c>
      <c r="N57" s="27" t="s">
        <v>121</v>
      </c>
      <c r="O57" s="31" t="s">
        <v>124</v>
      </c>
      <c r="P57" s="80" t="s">
        <v>126</v>
      </c>
      <c r="Q57" s="172"/>
      <c r="R57" s="213">
        <v>15000000</v>
      </c>
      <c r="S57" s="178">
        <f t="shared" si="3"/>
        <v>15000000</v>
      </c>
    </row>
    <row r="58" spans="1:20" ht="40" x14ac:dyDescent="0.25">
      <c r="A58" s="73" t="s">
        <v>141</v>
      </c>
      <c r="B58" s="78"/>
      <c r="C58" s="78"/>
      <c r="D58" s="64" t="s">
        <v>142</v>
      </c>
      <c r="E58" s="78" t="s">
        <v>36</v>
      </c>
      <c r="F58" s="193" t="s">
        <v>366</v>
      </c>
      <c r="G58" s="33" t="s">
        <v>143</v>
      </c>
      <c r="H58" s="31" t="s">
        <v>134</v>
      </c>
      <c r="I58" s="22">
        <v>50</v>
      </c>
      <c r="J58" s="23">
        <f t="shared" si="0"/>
        <v>0.5</v>
      </c>
      <c r="K58" s="22">
        <v>50</v>
      </c>
      <c r="L58" s="23">
        <f t="shared" si="1"/>
        <v>0.5</v>
      </c>
      <c r="M58" s="84">
        <f t="shared" si="2"/>
        <v>1</v>
      </c>
      <c r="N58" s="64" t="s">
        <v>144</v>
      </c>
      <c r="O58" s="31" t="s">
        <v>122</v>
      </c>
      <c r="P58" s="76" t="s">
        <v>173</v>
      </c>
      <c r="Q58" s="172">
        <f>2452154.53/2</f>
        <v>1226077.2649999999</v>
      </c>
      <c r="R58" s="213">
        <f>2452154.53/2</f>
        <v>1226077.2649999999</v>
      </c>
      <c r="S58" s="178">
        <f t="shared" si="3"/>
        <v>2452154.5299999998</v>
      </c>
    </row>
    <row r="59" spans="1:20" ht="60" x14ac:dyDescent="0.25">
      <c r="A59" s="73" t="s">
        <v>82</v>
      </c>
      <c r="B59" s="78"/>
      <c r="C59" s="78"/>
      <c r="D59" s="80" t="s">
        <v>153</v>
      </c>
      <c r="E59" s="78" t="s">
        <v>26</v>
      </c>
      <c r="F59" s="193" t="s">
        <v>367</v>
      </c>
      <c r="G59" s="80" t="s">
        <v>161</v>
      </c>
      <c r="H59" s="31" t="s">
        <v>37</v>
      </c>
      <c r="I59" s="22">
        <v>100</v>
      </c>
      <c r="J59" s="23">
        <f t="shared" si="0"/>
        <v>1</v>
      </c>
      <c r="K59" s="22"/>
      <c r="L59" s="23">
        <f t="shared" si="1"/>
        <v>0</v>
      </c>
      <c r="M59" s="84">
        <f t="shared" si="2"/>
        <v>1</v>
      </c>
      <c r="N59" s="64" t="s">
        <v>84</v>
      </c>
      <c r="O59" s="31" t="s">
        <v>86</v>
      </c>
      <c r="P59" s="31" t="s">
        <v>110</v>
      </c>
      <c r="Q59" s="172">
        <v>44475000</v>
      </c>
      <c r="R59" s="213"/>
      <c r="S59" s="178">
        <f t="shared" si="3"/>
        <v>44475000</v>
      </c>
    </row>
    <row r="60" spans="1:20" ht="40" x14ac:dyDescent="0.25">
      <c r="A60" s="73" t="s">
        <v>82</v>
      </c>
      <c r="B60" s="78"/>
      <c r="C60" s="78"/>
      <c r="D60" s="80" t="s">
        <v>153</v>
      </c>
      <c r="E60" s="78" t="s">
        <v>26</v>
      </c>
      <c r="F60" s="193" t="s">
        <v>368</v>
      </c>
      <c r="G60" s="80" t="s">
        <v>162</v>
      </c>
      <c r="H60" s="31" t="s">
        <v>37</v>
      </c>
      <c r="I60" s="22">
        <v>100</v>
      </c>
      <c r="J60" s="23">
        <f t="shared" si="0"/>
        <v>1</v>
      </c>
      <c r="K60" s="22"/>
      <c r="L60" s="23">
        <f t="shared" si="1"/>
        <v>0</v>
      </c>
      <c r="M60" s="84">
        <f t="shared" si="2"/>
        <v>1</v>
      </c>
      <c r="N60" s="64" t="s">
        <v>84</v>
      </c>
      <c r="O60" s="31" t="s">
        <v>163</v>
      </c>
      <c r="P60" s="31" t="s">
        <v>110</v>
      </c>
      <c r="Q60" s="172">
        <v>70617444.540000007</v>
      </c>
      <c r="R60" s="213"/>
      <c r="S60" s="178">
        <f t="shared" si="3"/>
        <v>70617444.540000007</v>
      </c>
    </row>
    <row r="61" spans="1:20" ht="31.5" x14ac:dyDescent="0.25">
      <c r="A61" s="73" t="s">
        <v>82</v>
      </c>
      <c r="B61" s="78"/>
      <c r="C61" s="78"/>
      <c r="D61" s="80" t="s">
        <v>153</v>
      </c>
      <c r="E61" s="78" t="s">
        <v>26</v>
      </c>
      <c r="F61" s="193" t="s">
        <v>369</v>
      </c>
      <c r="G61" s="80" t="s">
        <v>164</v>
      </c>
      <c r="H61" s="31" t="s">
        <v>53</v>
      </c>
      <c r="I61" s="22">
        <v>100</v>
      </c>
      <c r="J61" s="23">
        <f t="shared" si="0"/>
        <v>1</v>
      </c>
      <c r="K61" s="22"/>
      <c r="L61" s="23">
        <f t="shared" si="1"/>
        <v>0</v>
      </c>
      <c r="M61" s="84">
        <f t="shared" si="2"/>
        <v>1</v>
      </c>
      <c r="N61" s="64" t="s">
        <v>84</v>
      </c>
      <c r="O61" s="31" t="s">
        <v>88</v>
      </c>
      <c r="P61" s="31" t="s">
        <v>110</v>
      </c>
      <c r="Q61" s="172">
        <v>3848471.9</v>
      </c>
      <c r="R61" s="213"/>
      <c r="S61" s="178">
        <f t="shared" si="3"/>
        <v>3848471.9</v>
      </c>
    </row>
    <row r="62" spans="1:20" ht="40" x14ac:dyDescent="0.25">
      <c r="A62" s="73" t="s">
        <v>82</v>
      </c>
      <c r="B62" s="78"/>
      <c r="C62" s="78"/>
      <c r="D62" s="80" t="s">
        <v>153</v>
      </c>
      <c r="E62" s="78" t="s">
        <v>36</v>
      </c>
      <c r="F62" s="193" t="s">
        <v>370</v>
      </c>
      <c r="G62" s="80" t="s">
        <v>166</v>
      </c>
      <c r="H62" s="31" t="s">
        <v>147</v>
      </c>
      <c r="I62" s="22"/>
      <c r="J62" s="23">
        <f t="shared" si="0"/>
        <v>0</v>
      </c>
      <c r="K62" s="22">
        <v>100</v>
      </c>
      <c r="L62" s="23">
        <f t="shared" si="1"/>
        <v>1</v>
      </c>
      <c r="M62" s="84">
        <f t="shared" si="2"/>
        <v>1</v>
      </c>
      <c r="N62" s="64" t="s">
        <v>84</v>
      </c>
      <c r="O62" s="31" t="s">
        <v>85</v>
      </c>
      <c r="P62" s="31" t="s">
        <v>110</v>
      </c>
      <c r="Q62" s="172"/>
      <c r="R62" s="213">
        <v>12020606.619999999</v>
      </c>
      <c r="S62" s="178">
        <f t="shared" si="3"/>
        <v>12020606.619999999</v>
      </c>
    </row>
    <row r="63" spans="1:20" ht="40" x14ac:dyDescent="0.25">
      <c r="A63" s="73" t="s">
        <v>82</v>
      </c>
      <c r="B63" s="78"/>
      <c r="C63" s="78"/>
      <c r="D63" s="80" t="s">
        <v>153</v>
      </c>
      <c r="E63" s="78" t="s">
        <v>26</v>
      </c>
      <c r="F63" s="193" t="s">
        <v>371</v>
      </c>
      <c r="G63" s="80" t="s">
        <v>382</v>
      </c>
      <c r="H63" s="31" t="s">
        <v>53</v>
      </c>
      <c r="I63" s="22">
        <v>100</v>
      </c>
      <c r="J63" s="23">
        <f t="shared" si="0"/>
        <v>1</v>
      </c>
      <c r="K63" s="22"/>
      <c r="L63" s="23">
        <f t="shared" si="1"/>
        <v>0</v>
      </c>
      <c r="M63" s="84">
        <f t="shared" si="2"/>
        <v>1</v>
      </c>
      <c r="N63" s="64" t="s">
        <v>84</v>
      </c>
      <c r="O63" s="31" t="s">
        <v>163</v>
      </c>
      <c r="P63" s="31" t="s">
        <v>110</v>
      </c>
      <c r="Q63" s="172">
        <v>3340080.87</v>
      </c>
      <c r="R63" s="213"/>
      <c r="S63" s="178">
        <f t="shared" si="3"/>
        <v>3340080.87</v>
      </c>
    </row>
    <row r="64" spans="1:20" ht="40" x14ac:dyDescent="0.25">
      <c r="A64" s="73" t="s">
        <v>82</v>
      </c>
      <c r="B64" s="78"/>
      <c r="C64" s="78"/>
      <c r="D64" s="80" t="s">
        <v>153</v>
      </c>
      <c r="E64" s="78" t="s">
        <v>36</v>
      </c>
      <c r="F64" s="193" t="s">
        <v>372</v>
      </c>
      <c r="G64" s="80" t="s">
        <v>383</v>
      </c>
      <c r="H64" s="31" t="s">
        <v>147</v>
      </c>
      <c r="I64" s="22">
        <v>100</v>
      </c>
      <c r="J64" s="23">
        <f t="shared" si="0"/>
        <v>1</v>
      </c>
      <c r="K64" s="22"/>
      <c r="L64" s="23">
        <f t="shared" si="1"/>
        <v>0</v>
      </c>
      <c r="M64" s="84">
        <f t="shared" si="2"/>
        <v>1</v>
      </c>
      <c r="N64" s="64" t="s">
        <v>84</v>
      </c>
      <c r="O64" s="31" t="s">
        <v>85</v>
      </c>
      <c r="P64" s="31" t="s">
        <v>110</v>
      </c>
      <c r="Q64" s="172">
        <v>500000</v>
      </c>
      <c r="R64" s="213"/>
      <c r="S64" s="178">
        <f t="shared" si="3"/>
        <v>500000</v>
      </c>
    </row>
    <row r="65" spans="1:19" ht="50" x14ac:dyDescent="0.25">
      <c r="A65" s="73" t="s">
        <v>82</v>
      </c>
      <c r="B65" s="78"/>
      <c r="C65" s="78"/>
      <c r="D65" s="80" t="s">
        <v>153</v>
      </c>
      <c r="E65" s="78" t="s">
        <v>36</v>
      </c>
      <c r="F65" s="193" t="s">
        <v>373</v>
      </c>
      <c r="G65" s="80" t="s">
        <v>159</v>
      </c>
      <c r="H65" s="31" t="s">
        <v>147</v>
      </c>
      <c r="I65" s="22"/>
      <c r="J65" s="23">
        <f t="shared" si="0"/>
        <v>0</v>
      </c>
      <c r="K65" s="22">
        <v>100</v>
      </c>
      <c r="L65" s="23">
        <f t="shared" si="1"/>
        <v>1</v>
      </c>
      <c r="M65" s="84">
        <f t="shared" si="2"/>
        <v>1</v>
      </c>
      <c r="N65" s="64" t="s">
        <v>84</v>
      </c>
      <c r="O65" s="80" t="s">
        <v>87</v>
      </c>
      <c r="P65" s="31" t="s">
        <v>110</v>
      </c>
      <c r="Q65" s="30"/>
      <c r="R65" s="210">
        <v>50750019</v>
      </c>
      <c r="S65" s="178">
        <f t="shared" si="3"/>
        <v>50750019</v>
      </c>
    </row>
    <row r="66" spans="1:19" ht="11" thickBot="1" x14ac:dyDescent="0.3">
      <c r="A66" s="39"/>
      <c r="B66" s="39"/>
      <c r="C66" s="39"/>
      <c r="D66" s="40" t="s">
        <v>68</v>
      </c>
      <c r="E66" s="41"/>
      <c r="F66" s="179"/>
      <c r="G66" s="43"/>
      <c r="H66" s="44"/>
      <c r="I66" s="44"/>
      <c r="J66" s="45">
        <f>SUM(J15:J65)</f>
        <v>29</v>
      </c>
      <c r="K66" s="44"/>
      <c r="L66" s="45">
        <f>SUM(L15:L65)</f>
        <v>22</v>
      </c>
      <c r="M66" s="46">
        <f>SUM(M15:M65)</f>
        <v>44</v>
      </c>
      <c r="N66" s="44"/>
      <c r="O66" s="180"/>
      <c r="P66" s="181"/>
      <c r="Q66" s="182">
        <f>SUM(Q15:Q65)</f>
        <v>690163348.16999984</v>
      </c>
      <c r="R66" s="182">
        <f>SUM(R15:R65)</f>
        <v>869680407.13</v>
      </c>
      <c r="S66" s="178">
        <f t="shared" si="3"/>
        <v>1559843755.2999997</v>
      </c>
    </row>
    <row r="67" spans="1:19" ht="11" thickBot="1" x14ac:dyDescent="0.3">
      <c r="A67" s="85" t="s">
        <v>69</v>
      </c>
      <c r="B67" s="86"/>
      <c r="C67" s="86"/>
      <c r="D67" s="86"/>
      <c r="E67" s="87"/>
      <c r="F67" s="88"/>
      <c r="G67" s="86"/>
      <c r="H67" s="86"/>
      <c r="I67" s="86"/>
      <c r="J67" s="89">
        <f>IF(OR(J66=0),0,J66/M66)</f>
        <v>0.65909090909090906</v>
      </c>
      <c r="K67" s="86"/>
      <c r="L67" s="89">
        <f>IF(OR(L66=0),0,L66/M66)</f>
        <v>0.5</v>
      </c>
      <c r="M67" s="89">
        <f>SUM(M15:M65)/M66</f>
        <v>1</v>
      </c>
      <c r="N67" s="86"/>
      <c r="O67" s="86"/>
      <c r="P67" s="86"/>
      <c r="Q67" s="173"/>
      <c r="R67" s="174"/>
      <c r="S67" s="178">
        <f t="shared" si="3"/>
        <v>0</v>
      </c>
    </row>
    <row r="68" spans="1:19" ht="11" thickBot="1" x14ac:dyDescent="0.3">
      <c r="A68" s="53"/>
      <c r="B68" s="54"/>
      <c r="C68" s="54"/>
      <c r="D68" s="55">
        <f>IF(OR([1]RESTRINGIDOP3!B9=0),0,[1]RESTRINGIDOP3!B9/[1]RESTRINGIDOP3!B8)</f>
        <v>0.8833333333333333</v>
      </c>
      <c r="E68" s="54" t="s">
        <v>70</v>
      </c>
      <c r="F68" s="90"/>
      <c r="G68" s="54"/>
      <c r="H68" s="54"/>
      <c r="I68" s="54"/>
      <c r="J68" s="57">
        <f>IF(OR(D68=0),0,([1]RESTRINGIDOP3!C5/[1]RESTRINGIDOP3!B9))</f>
        <v>0.5</v>
      </c>
      <c r="K68" s="54"/>
      <c r="L68" s="57">
        <f>IF(OR(D68=0),0,([1]RESTRINGIDOP3!D5/[1]RESTRINGIDOP3!B9))</f>
        <v>0.5</v>
      </c>
      <c r="M68" s="57">
        <f>(J68+L68)</f>
        <v>1</v>
      </c>
      <c r="N68" s="54"/>
      <c r="O68" s="54"/>
      <c r="P68" s="54"/>
      <c r="Q68" s="175"/>
      <c r="R68" s="176"/>
      <c r="S68" s="178">
        <f t="shared" ref="S68:S70" si="4">+R68+Q68</f>
        <v>0</v>
      </c>
    </row>
    <row r="69" spans="1:19" ht="11" thickBot="1" x14ac:dyDescent="0.3">
      <c r="A69" s="91"/>
      <c r="B69" s="92"/>
      <c r="C69" s="92"/>
      <c r="D69" s="93">
        <f>IF(OR([1]RESTRINGIDOP3!B10=0),0,[1]RESTRINGIDOP3!B10/[1]RESTRINGIDOP3!B8)</f>
        <v>0.11666666666666667</v>
      </c>
      <c r="E69" s="92" t="s">
        <v>71</v>
      </c>
      <c r="F69" s="94"/>
      <c r="G69" s="92"/>
      <c r="H69" s="92"/>
      <c r="I69" s="92"/>
      <c r="J69" s="57">
        <f>IF(OR(D69=0),0,([1]RESTRINGIDOP3!F5/[1]RESTRINGIDOP3!B10))</f>
        <v>0.80952380952380942</v>
      </c>
      <c r="K69" s="54"/>
      <c r="L69" s="57">
        <f>IF(OR(D69=0),0,([1]RESTRINGIDOP3!G5/[1]RESTRINGIDOP3!B10))</f>
        <v>0.19047619047619047</v>
      </c>
      <c r="M69" s="57">
        <f>(J69+L69)</f>
        <v>0.99999999999999989</v>
      </c>
      <c r="N69" s="54"/>
      <c r="O69" s="54"/>
      <c r="P69" s="54"/>
      <c r="Q69" s="175"/>
      <c r="R69" s="176"/>
      <c r="S69" s="178">
        <f t="shared" si="4"/>
        <v>0</v>
      </c>
    </row>
    <row r="70" spans="1:19" ht="11" thickBot="1" x14ac:dyDescent="0.3">
      <c r="A70" s="53"/>
      <c r="B70" s="54"/>
      <c r="C70" s="54"/>
      <c r="D70" s="63">
        <f>M66</f>
        <v>44</v>
      </c>
      <c r="E70" s="54" t="s">
        <v>72</v>
      </c>
      <c r="F70" s="90"/>
      <c r="G70" s="54"/>
      <c r="H70" s="54"/>
      <c r="I70" s="54"/>
      <c r="J70" s="55"/>
      <c r="K70" s="54"/>
      <c r="L70" s="55"/>
      <c r="M70" s="55"/>
      <c r="N70" s="54"/>
      <c r="O70" s="54"/>
      <c r="P70" s="54"/>
      <c r="Q70" s="175"/>
      <c r="R70" s="176"/>
      <c r="S70" s="178">
        <f t="shared" si="4"/>
        <v>0</v>
      </c>
    </row>
  </sheetData>
  <autoFilter ref="A12:R70" xr:uid="{EC3A3554-381B-4FD5-8C89-2DF8D729EAD7}">
    <filterColumn colId="4" showButton="0"/>
    <filterColumn colId="5" showButton="0"/>
    <filterColumn colId="8" showButton="0"/>
    <filterColumn colId="9" showButton="0"/>
    <filterColumn colId="10" showButton="0"/>
    <filterColumn colId="11" showButton="0"/>
    <filterColumn colId="16" showButton="0"/>
  </autoFilter>
  <mergeCells count="19">
    <mergeCell ref="A3:H3"/>
    <mergeCell ref="A5:H5"/>
    <mergeCell ref="D11:R11"/>
    <mergeCell ref="A12:A13"/>
    <mergeCell ref="B12:B14"/>
    <mergeCell ref="C12:C14"/>
    <mergeCell ref="D12:D14"/>
    <mergeCell ref="E12:G13"/>
    <mergeCell ref="H12:H14"/>
    <mergeCell ref="I12:M12"/>
    <mergeCell ref="N12:N14"/>
    <mergeCell ref="O12:O14"/>
    <mergeCell ref="P12:P14"/>
    <mergeCell ref="Q12:R12"/>
    <mergeCell ref="I13:I14"/>
    <mergeCell ref="K13:K14"/>
    <mergeCell ref="M13:M14"/>
    <mergeCell ref="Q13:Q14"/>
    <mergeCell ref="R13:R14"/>
  </mergeCells>
  <dataValidations count="8">
    <dataValidation type="list" allowBlank="1" showInputMessage="1" showErrorMessage="1" sqref="P58 P15:P37" xr:uid="{00000000-0002-0000-0300-000000000000}">
      <formula1>$A$105:$A$137</formula1>
    </dataValidation>
    <dataValidation type="list" allowBlank="1" showInputMessage="1" showErrorMessage="1" sqref="E15:E17 E19:E55" xr:uid="{00000000-0002-0000-0300-000001000000}">
      <formula1>$A$72:$A$73</formula1>
    </dataValidation>
    <dataValidation type="list" allowBlank="1" showInputMessage="1" showErrorMessage="1" sqref="E18 P38:P53 E56:E65 O54:O65" xr:uid="{00000000-0002-0000-0300-000003000000}">
      <formula1>#REF!</formula1>
    </dataValidation>
    <dataValidation type="list" allowBlank="1" showInputMessage="1" showErrorMessage="1" prompt="Utilizar para el servicio 09 las opciones a) Educativos, b) Culturales o c) Deportivos.  Para el  31: a) Centros de enseñanza, b) Centros deportivos y de recreación, c) Centros culturales, d) Centros y programas de salud o e) Otros" sqref="P54:P57 P59:P65" xr:uid="{00000000-0002-0000-0300-000004000000}">
      <formula1>#REF!</formula1>
    </dataValidation>
    <dataValidation type="list" allowBlank="1" showInputMessage="1" showErrorMessage="1" sqref="O38:O53" xr:uid="{00000000-0002-0000-0300-000006000000}">
      <formula1>$A$53:$A$53</formula1>
    </dataValidation>
    <dataValidation type="list" allowBlank="1" showInputMessage="1" showErrorMessage="1" sqref="O15:O37" xr:uid="{00000000-0002-0000-0300-000007000000}">
      <formula1>$A$75:$A$81</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57:A65" xr:uid="{00000000-0002-0000-0300-000002000000}">
      <formula1>#REF!</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15:A56" xr:uid="{00000000-0002-0000-0300-000005000000}">
      <formula1>$A$83:$A$104</formula1>
    </dataValidation>
  </dataValidations>
  <pageMargins left="1.05" right="0.21" top="0.74803149606299213" bottom="0.74803149606299213" header="0.31496062992125984" footer="0.31496062992125984"/>
  <pageSetup paperSize="9" scale="80"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Marco General</vt:lpstr>
      <vt:lpstr>I</vt:lpstr>
      <vt:lpstr>II</vt:lpstr>
      <vt:lpstr>III</vt:lpstr>
      <vt:lpstr>I!Área_de_impresión</vt:lpstr>
      <vt:lpstr>II!Área_de_impresión</vt:lpstr>
      <vt:lpstr>III!Área_de_impresión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Jeffrey J.V.C.. Valerio Castro</cp:lastModifiedBy>
  <cp:lastPrinted>2018-12-28T16:44:15Z</cp:lastPrinted>
  <dcterms:created xsi:type="dcterms:W3CDTF">2018-08-30T18:21:15Z</dcterms:created>
  <dcterms:modified xsi:type="dcterms:W3CDTF">2019-06-14T20:35:02Z</dcterms:modified>
</cp:coreProperties>
</file>